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3790" windowHeight="4545" tabRatio="910" firstSheet="1" activeTab="1"/>
  </bookViews>
  <sheets>
    <sheet name="listado publicación" sheetId="26" state="hidden" r:id="rId1"/>
    <sheet name="Supergas granel" sheetId="18" r:id="rId2"/>
    <sheet name="Supergas" sheetId="1" r:id="rId3"/>
    <sheet name="Gasolina" sheetId="28" r:id="rId4"/>
    <sheet name="Gasoil" sheetId="29" r:id="rId5"/>
    <sheet name="TASA INF." sheetId="27" state="hidden" r:id="rId6"/>
  </sheets>
  <externalReferences>
    <externalReference r:id="rId7"/>
    <externalReference r:id="rId8"/>
  </externalReferences>
  <calcPr calcId="144525"/>
</workbook>
</file>

<file path=xl/calcChain.xml><?xml version="1.0" encoding="utf-8"?>
<calcChain xmlns="http://schemas.openxmlformats.org/spreadsheetml/2006/main">
  <c r="J62" i="28" l="1"/>
  <c r="H62" i="28"/>
  <c r="G62" i="28"/>
  <c r="E62" i="28"/>
  <c r="D62" i="28"/>
  <c r="C62" i="28"/>
  <c r="B62" i="28"/>
  <c r="D62" i="29"/>
  <c r="C62" i="29"/>
  <c r="M62" i="29"/>
  <c r="L62" i="29"/>
  <c r="T62" i="29"/>
  <c r="S62" i="29"/>
  <c r="O62" i="29"/>
  <c r="N62" i="29"/>
  <c r="K62" i="29"/>
  <c r="J62" i="29"/>
  <c r="I62" i="29"/>
  <c r="H62" i="29"/>
  <c r="G62" i="29"/>
  <c r="F62" i="29"/>
  <c r="E62" i="29"/>
  <c r="B62" i="29"/>
  <c r="K62" i="28"/>
  <c r="S62" i="28"/>
  <c r="R62" i="28"/>
  <c r="Q62" i="28"/>
  <c r="M62" i="28"/>
  <c r="I62" i="1"/>
  <c r="G62" i="1"/>
  <c r="E62" i="1"/>
  <c r="D62" i="1"/>
  <c r="C62" i="1"/>
  <c r="B62" i="1"/>
  <c r="F61" i="1"/>
  <c r="F62" i="1" s="1"/>
  <c r="E61" i="1"/>
  <c r="D61" i="1" s="1"/>
  <c r="I62" i="18"/>
  <c r="H62" i="18"/>
  <c r="G62" i="18"/>
  <c r="F62" i="18"/>
  <c r="E62" i="18"/>
  <c r="D62" i="18"/>
  <c r="C62" i="18"/>
  <c r="B62" i="18"/>
  <c r="H61" i="18"/>
  <c r="G61" i="1" l="1"/>
  <c r="H61" i="1" s="1"/>
  <c r="H62" i="1" s="1"/>
  <c r="R39" i="29" l="1"/>
  <c r="R38" i="29"/>
  <c r="R37" i="29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R4" i="29"/>
  <c r="R62" i="29" l="1"/>
  <c r="P39" i="29"/>
  <c r="O39" i="29"/>
  <c r="I39" i="29"/>
  <c r="G39" i="29"/>
  <c r="F39" i="29" s="1"/>
  <c r="P38" i="29"/>
  <c r="O38" i="29"/>
  <c r="I38" i="29"/>
  <c r="G38" i="29"/>
  <c r="F38" i="29" s="1"/>
  <c r="P37" i="29"/>
  <c r="O37" i="29"/>
  <c r="I37" i="29"/>
  <c r="G37" i="29"/>
  <c r="F37" i="29" s="1"/>
  <c r="P36" i="29"/>
  <c r="O36" i="29"/>
  <c r="I36" i="29"/>
  <c r="G36" i="29"/>
  <c r="F36" i="29" s="1"/>
  <c r="P35" i="29"/>
  <c r="O35" i="29"/>
  <c r="I35" i="29"/>
  <c r="G35" i="29"/>
  <c r="F35" i="29" s="1"/>
  <c r="P34" i="29"/>
  <c r="O34" i="29"/>
  <c r="I34" i="29"/>
  <c r="G34" i="29"/>
  <c r="F34" i="29" s="1"/>
  <c r="P33" i="29"/>
  <c r="O33" i="29"/>
  <c r="I33" i="29"/>
  <c r="G33" i="29"/>
  <c r="F33" i="29" s="1"/>
  <c r="P32" i="29"/>
  <c r="O32" i="29"/>
  <c r="I32" i="29"/>
  <c r="G32" i="29"/>
  <c r="F32" i="29" s="1"/>
  <c r="P31" i="29"/>
  <c r="O31" i="29"/>
  <c r="I31" i="29"/>
  <c r="G31" i="29"/>
  <c r="F31" i="29" s="1"/>
  <c r="P30" i="29"/>
  <c r="O30" i="29"/>
  <c r="I30" i="29"/>
  <c r="G30" i="29"/>
  <c r="F30" i="29" s="1"/>
  <c r="P29" i="29"/>
  <c r="O29" i="29"/>
  <c r="I29" i="29"/>
  <c r="G29" i="29"/>
  <c r="F29" i="29" s="1"/>
  <c r="P28" i="29"/>
  <c r="O28" i="29"/>
  <c r="I28" i="29"/>
  <c r="G28" i="29"/>
  <c r="F28" i="29" s="1"/>
  <c r="P27" i="29"/>
  <c r="O27" i="29"/>
  <c r="I27" i="29"/>
  <c r="G27" i="29"/>
  <c r="F27" i="29" s="1"/>
  <c r="P26" i="29"/>
  <c r="O26" i="29"/>
  <c r="I26" i="29"/>
  <c r="G26" i="29"/>
  <c r="F26" i="29" s="1"/>
  <c r="P25" i="29"/>
  <c r="O25" i="29"/>
  <c r="I25" i="29"/>
  <c r="G25" i="29"/>
  <c r="F25" i="29" s="1"/>
  <c r="P24" i="29"/>
  <c r="O24" i="29"/>
  <c r="I24" i="29"/>
  <c r="G24" i="29"/>
  <c r="F24" i="29" s="1"/>
  <c r="P23" i="29"/>
  <c r="O23" i="29"/>
  <c r="I23" i="29"/>
  <c r="G23" i="29"/>
  <c r="F23" i="29" s="1"/>
  <c r="P22" i="29"/>
  <c r="O22" i="29"/>
  <c r="I22" i="29"/>
  <c r="G22" i="29"/>
  <c r="F22" i="29" s="1"/>
  <c r="P21" i="29"/>
  <c r="O21" i="29"/>
  <c r="I21" i="29"/>
  <c r="G21" i="29"/>
  <c r="F21" i="29" s="1"/>
  <c r="P20" i="29"/>
  <c r="O20" i="29"/>
  <c r="I20" i="29"/>
  <c r="G20" i="29"/>
  <c r="F20" i="29" s="1"/>
  <c r="P19" i="29"/>
  <c r="O19" i="29"/>
  <c r="I19" i="29"/>
  <c r="G19" i="29"/>
  <c r="F19" i="29" s="1"/>
  <c r="P18" i="29"/>
  <c r="O18" i="29"/>
  <c r="I18" i="29"/>
  <c r="G18" i="29"/>
  <c r="F18" i="29" s="1"/>
  <c r="P17" i="29"/>
  <c r="O17" i="29"/>
  <c r="I17" i="29"/>
  <c r="G17" i="29"/>
  <c r="F17" i="29" s="1"/>
  <c r="P16" i="29"/>
  <c r="O16" i="29"/>
  <c r="I16" i="29"/>
  <c r="G16" i="29"/>
  <c r="F16" i="29" s="1"/>
  <c r="P15" i="29"/>
  <c r="O15" i="29"/>
  <c r="I15" i="29"/>
  <c r="G15" i="29"/>
  <c r="F15" i="29" s="1"/>
  <c r="P14" i="29"/>
  <c r="O14" i="29"/>
  <c r="I14" i="29"/>
  <c r="G14" i="29"/>
  <c r="F14" i="29" s="1"/>
  <c r="P13" i="29"/>
  <c r="O13" i="29"/>
  <c r="I13" i="29"/>
  <c r="G13" i="29"/>
  <c r="F13" i="29" s="1"/>
  <c r="P12" i="29"/>
  <c r="O12" i="29"/>
  <c r="I12" i="29"/>
  <c r="G12" i="29"/>
  <c r="F12" i="29" s="1"/>
  <c r="P11" i="29"/>
  <c r="O11" i="29"/>
  <c r="I11" i="29"/>
  <c r="G11" i="29"/>
  <c r="F11" i="29" s="1"/>
  <c r="P10" i="29"/>
  <c r="O10" i="29"/>
  <c r="I10" i="29"/>
  <c r="G10" i="29"/>
  <c r="F10" i="29" s="1"/>
  <c r="P9" i="29"/>
  <c r="O9" i="29"/>
  <c r="I9" i="29"/>
  <c r="G9" i="29"/>
  <c r="F9" i="29" s="1"/>
  <c r="P8" i="29"/>
  <c r="O8" i="29"/>
  <c r="I8" i="29"/>
  <c r="G8" i="29"/>
  <c r="F8" i="29" s="1"/>
  <c r="P7" i="29"/>
  <c r="O7" i="29"/>
  <c r="I7" i="29"/>
  <c r="G7" i="29"/>
  <c r="F7" i="29" s="1"/>
  <c r="P6" i="29"/>
  <c r="Q6" i="29" s="1"/>
  <c r="O6" i="29"/>
  <c r="I6" i="29"/>
  <c r="G6" i="29"/>
  <c r="F6" i="29" s="1"/>
  <c r="P5" i="29"/>
  <c r="O5" i="29"/>
  <c r="I5" i="29"/>
  <c r="G5" i="29"/>
  <c r="F5" i="29" s="1"/>
  <c r="P4" i="29"/>
  <c r="P62" i="29" s="1"/>
  <c r="O4" i="29"/>
  <c r="I4" i="29"/>
  <c r="G4" i="29"/>
  <c r="Q4" i="29" l="1"/>
  <c r="M10" i="29"/>
  <c r="M11" i="29"/>
  <c r="M24" i="29"/>
  <c r="M25" i="29"/>
  <c r="M30" i="29"/>
  <c r="M8" i="29"/>
  <c r="M14" i="29"/>
  <c r="M7" i="29"/>
  <c r="M16" i="29"/>
  <c r="M35" i="29"/>
  <c r="M38" i="29"/>
  <c r="M39" i="29"/>
  <c r="M22" i="29"/>
  <c r="M12" i="29"/>
  <c r="M34" i="29"/>
  <c r="Q12" i="29"/>
  <c r="M29" i="29"/>
  <c r="M31" i="29"/>
  <c r="Q32" i="29"/>
  <c r="Q7" i="29"/>
  <c r="M6" i="29"/>
  <c r="Q5" i="29"/>
  <c r="Q17" i="29"/>
  <c r="M26" i="29"/>
  <c r="Q28" i="29"/>
  <c r="M21" i="29"/>
  <c r="M37" i="29"/>
  <c r="M17" i="29"/>
  <c r="Q16" i="29"/>
  <c r="Q19" i="29"/>
  <c r="Q24" i="29"/>
  <c r="M33" i="29"/>
  <c r="Q36" i="29"/>
  <c r="M5" i="29"/>
  <c r="M19" i="29"/>
  <c r="M23" i="29"/>
  <c r="M9" i="29"/>
  <c r="M13" i="29"/>
  <c r="M20" i="29"/>
  <c r="M18" i="29"/>
  <c r="Q18" i="29"/>
  <c r="Q9" i="29"/>
  <c r="Q11" i="29"/>
  <c r="M15" i="29"/>
  <c r="Q20" i="29"/>
  <c r="Q23" i="29"/>
  <c r="Q26" i="29"/>
  <c r="Q30" i="29"/>
  <c r="Q34" i="29"/>
  <c r="Q38" i="29"/>
  <c r="Q8" i="29"/>
  <c r="Q10" i="29"/>
  <c r="Q13" i="29"/>
  <c r="Q15" i="29"/>
  <c r="Q21" i="29"/>
  <c r="Q27" i="29"/>
  <c r="Q31" i="29"/>
  <c r="Q35" i="29"/>
  <c r="Q39" i="29"/>
  <c r="Q25" i="29"/>
  <c r="F4" i="29"/>
  <c r="Q14" i="29"/>
  <c r="Q22" i="29"/>
  <c r="M27" i="29"/>
  <c r="M28" i="29"/>
  <c r="M32" i="29"/>
  <c r="M36" i="29"/>
  <c r="Q29" i="29"/>
  <c r="Q33" i="29"/>
  <c r="Q37" i="29"/>
  <c r="Q62" i="29" l="1"/>
  <c r="M4" i="29"/>
  <c r="O39" i="28"/>
  <c r="N39" i="28"/>
  <c r="I39" i="28"/>
  <c r="F39" i="28"/>
  <c r="O38" i="28"/>
  <c r="N38" i="28"/>
  <c r="I38" i="28"/>
  <c r="F38" i="28"/>
  <c r="O37" i="28"/>
  <c r="N37" i="28"/>
  <c r="I37" i="28"/>
  <c r="F37" i="28"/>
  <c r="O36" i="28"/>
  <c r="N36" i="28"/>
  <c r="I36" i="28"/>
  <c r="F36" i="28"/>
  <c r="O35" i="28"/>
  <c r="N35" i="28"/>
  <c r="I35" i="28"/>
  <c r="F35" i="28"/>
  <c r="O34" i="28"/>
  <c r="N34" i="28"/>
  <c r="I34" i="28"/>
  <c r="F34" i="28"/>
  <c r="O33" i="28"/>
  <c r="N33" i="28"/>
  <c r="I33" i="28"/>
  <c r="F33" i="28"/>
  <c r="O32" i="28"/>
  <c r="N32" i="28"/>
  <c r="I32" i="28"/>
  <c r="F32" i="28"/>
  <c r="O31" i="28"/>
  <c r="N31" i="28"/>
  <c r="I31" i="28"/>
  <c r="F31" i="28"/>
  <c r="O30" i="28"/>
  <c r="N30" i="28"/>
  <c r="I30" i="28"/>
  <c r="F30" i="28"/>
  <c r="O29" i="28"/>
  <c r="N29" i="28"/>
  <c r="I29" i="28"/>
  <c r="F29" i="28"/>
  <c r="O28" i="28"/>
  <c r="N28" i="28"/>
  <c r="I28" i="28"/>
  <c r="F28" i="28"/>
  <c r="O27" i="28"/>
  <c r="N27" i="28"/>
  <c r="I27" i="28"/>
  <c r="F27" i="28"/>
  <c r="O26" i="28"/>
  <c r="N26" i="28"/>
  <c r="I26" i="28"/>
  <c r="F26" i="28"/>
  <c r="O25" i="28"/>
  <c r="N25" i="28"/>
  <c r="I25" i="28"/>
  <c r="F25" i="28"/>
  <c r="O24" i="28"/>
  <c r="N24" i="28"/>
  <c r="I24" i="28"/>
  <c r="F24" i="28"/>
  <c r="O23" i="28"/>
  <c r="N23" i="28"/>
  <c r="I23" i="28"/>
  <c r="F23" i="28"/>
  <c r="O22" i="28"/>
  <c r="N22" i="28"/>
  <c r="I22" i="28"/>
  <c r="F22" i="28"/>
  <c r="O21" i="28"/>
  <c r="N21" i="28"/>
  <c r="I21" i="28"/>
  <c r="F21" i="28"/>
  <c r="O20" i="28"/>
  <c r="N20" i="28"/>
  <c r="I20" i="28"/>
  <c r="F20" i="28"/>
  <c r="O19" i="28"/>
  <c r="N19" i="28"/>
  <c r="I19" i="28"/>
  <c r="F19" i="28"/>
  <c r="O18" i="28"/>
  <c r="N18" i="28"/>
  <c r="I18" i="28"/>
  <c r="F18" i="28"/>
  <c r="O17" i="28"/>
  <c r="N17" i="28"/>
  <c r="I17" i="28"/>
  <c r="F17" i="28"/>
  <c r="O16" i="28"/>
  <c r="N16" i="28"/>
  <c r="I16" i="28"/>
  <c r="F16" i="28"/>
  <c r="O15" i="28"/>
  <c r="N15" i="28"/>
  <c r="I15" i="28"/>
  <c r="F15" i="28"/>
  <c r="O14" i="28"/>
  <c r="N14" i="28"/>
  <c r="I14" i="28"/>
  <c r="F14" i="28"/>
  <c r="O13" i="28"/>
  <c r="N13" i="28"/>
  <c r="I13" i="28"/>
  <c r="F13" i="28"/>
  <c r="O12" i="28"/>
  <c r="N12" i="28"/>
  <c r="I12" i="28"/>
  <c r="F12" i="28"/>
  <c r="O11" i="28"/>
  <c r="N11" i="28"/>
  <c r="I11" i="28"/>
  <c r="F11" i="28"/>
  <c r="O10" i="28"/>
  <c r="N10" i="28"/>
  <c r="I10" i="28"/>
  <c r="F10" i="28"/>
  <c r="O9" i="28"/>
  <c r="N9" i="28"/>
  <c r="I9" i="28"/>
  <c r="F9" i="28"/>
  <c r="O8" i="28"/>
  <c r="N8" i="28"/>
  <c r="I8" i="28"/>
  <c r="F8" i="28"/>
  <c r="O7" i="28"/>
  <c r="N7" i="28"/>
  <c r="I7" i="28"/>
  <c r="F7" i="28"/>
  <c r="O6" i="28"/>
  <c r="N6" i="28"/>
  <c r="I6" i="28"/>
  <c r="F6" i="28"/>
  <c r="O5" i="28"/>
  <c r="N5" i="28"/>
  <c r="I5" i="28"/>
  <c r="F5" i="28"/>
  <c r="O4" i="28"/>
  <c r="O62" i="28" s="1"/>
  <c r="N4" i="28"/>
  <c r="N62" i="28" s="1"/>
  <c r="I4" i="28"/>
  <c r="I62" i="28" s="1"/>
  <c r="F4" i="28"/>
  <c r="F62" i="28" s="1"/>
  <c r="L4" i="28" l="1"/>
  <c r="L5" i="28"/>
  <c r="L6" i="28"/>
  <c r="L7" i="28"/>
  <c r="L8" i="28"/>
  <c r="L9" i="28"/>
  <c r="L10" i="28"/>
  <c r="L11" i="28"/>
  <c r="L12" i="28"/>
  <c r="L13" i="28"/>
  <c r="L14" i="28"/>
  <c r="L15" i="28"/>
  <c r="L16" i="28"/>
  <c r="L17" i="28"/>
  <c r="L18" i="28"/>
  <c r="L19" i="28"/>
  <c r="L20" i="28"/>
  <c r="L21" i="28"/>
  <c r="L22" i="28"/>
  <c r="L23" i="28"/>
  <c r="L24" i="28"/>
  <c r="L25" i="28"/>
  <c r="L26" i="28"/>
  <c r="L27" i="28"/>
  <c r="L28" i="28"/>
  <c r="L29" i="28"/>
  <c r="L30" i="28"/>
  <c r="L31" i="28"/>
  <c r="L32" i="28"/>
  <c r="L33" i="28"/>
  <c r="L34" i="28"/>
  <c r="L35" i="28"/>
  <c r="L36" i="28"/>
  <c r="L37" i="28"/>
  <c r="L38" i="28"/>
  <c r="L39" i="28"/>
  <c r="P6" i="28"/>
  <c r="P7" i="28"/>
  <c r="P9" i="28"/>
  <c r="P17" i="28"/>
  <c r="P18" i="28"/>
  <c r="P19" i="28"/>
  <c r="P21" i="28"/>
  <c r="P33" i="28"/>
  <c r="P38" i="28"/>
  <c r="P39" i="28"/>
  <c r="P12" i="28"/>
  <c r="P13" i="28"/>
  <c r="P24" i="28"/>
  <c r="P16" i="28"/>
  <c r="P25" i="28"/>
  <c r="P26" i="28"/>
  <c r="P27" i="28"/>
  <c r="P29" i="28"/>
  <c r="P30" i="28"/>
  <c r="P31" i="28"/>
  <c r="P5" i="28"/>
  <c r="P36" i="28"/>
  <c r="P37" i="28"/>
  <c r="P8" i="28"/>
  <c r="P10" i="28"/>
  <c r="P11" i="28"/>
  <c r="P20" i="28"/>
  <c r="P22" i="28"/>
  <c r="P23" i="28"/>
  <c r="P32" i="28"/>
  <c r="P34" i="28"/>
  <c r="P35" i="28"/>
  <c r="P14" i="28"/>
  <c r="P15" i="28"/>
  <c r="P28" i="28"/>
  <c r="P4" i="28"/>
  <c r="L62" i="28" l="1"/>
  <c r="P62" i="28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9" i="18"/>
  <c r="H39" i="18" s="1"/>
  <c r="F38" i="18"/>
  <c r="H38" i="18" s="1"/>
  <c r="F37" i="18"/>
  <c r="H37" i="18" s="1"/>
  <c r="F36" i="18"/>
  <c r="H36" i="18" s="1"/>
  <c r="F35" i="18"/>
  <c r="H35" i="18" s="1"/>
  <c r="F34" i="18"/>
  <c r="H34" i="18" s="1"/>
  <c r="F33" i="18"/>
  <c r="H33" i="18" s="1"/>
  <c r="F32" i="18"/>
  <c r="H32" i="18" s="1"/>
  <c r="F31" i="18"/>
  <c r="H31" i="18" s="1"/>
  <c r="F30" i="18"/>
  <c r="H30" i="18" s="1"/>
  <c r="F29" i="18"/>
  <c r="H29" i="18" s="1"/>
  <c r="F28" i="18"/>
  <c r="H28" i="18" s="1"/>
  <c r="F27" i="18"/>
  <c r="H27" i="18" s="1"/>
  <c r="F26" i="18"/>
  <c r="H26" i="18" s="1"/>
  <c r="F25" i="18"/>
  <c r="H25" i="18" s="1"/>
  <c r="F24" i="18"/>
  <c r="H24" i="18" s="1"/>
  <c r="F23" i="18"/>
  <c r="H23" i="18" s="1"/>
  <c r="F22" i="18"/>
  <c r="H22" i="18" s="1"/>
  <c r="F21" i="18"/>
  <c r="H21" i="18" s="1"/>
  <c r="F20" i="18"/>
  <c r="H20" i="18" s="1"/>
  <c r="F19" i="18"/>
  <c r="H19" i="18" s="1"/>
  <c r="F18" i="18"/>
  <c r="H18" i="18" s="1"/>
  <c r="F17" i="18"/>
  <c r="H17" i="18" s="1"/>
  <c r="F16" i="18"/>
  <c r="F15" i="18"/>
  <c r="H15" i="18" s="1"/>
  <c r="F14" i="18"/>
  <c r="H14" i="18" s="1"/>
  <c r="F13" i="18"/>
  <c r="H13" i="18" s="1"/>
  <c r="F12" i="18"/>
  <c r="H12" i="18" s="1"/>
  <c r="F11" i="18"/>
  <c r="H11" i="18" s="1"/>
  <c r="F10" i="18"/>
  <c r="H10" i="18" s="1"/>
  <c r="F9" i="18"/>
  <c r="H9" i="18" s="1"/>
  <c r="F8" i="18"/>
  <c r="H8" i="18" s="1"/>
  <c r="F7" i="18"/>
  <c r="H7" i="18" s="1"/>
  <c r="F6" i="18"/>
  <c r="H6" i="18" s="1"/>
  <c r="F5" i="18"/>
  <c r="H5" i="18" s="1"/>
  <c r="F4" i="18"/>
  <c r="H4" i="18" s="1"/>
  <c r="C7" i="27"/>
  <c r="B7" i="27" s="1"/>
  <c r="C6" i="27"/>
  <c r="C5" i="27"/>
  <c r="B6" i="27"/>
  <c r="B5" i="27"/>
  <c r="B4" i="27"/>
  <c r="H16" i="18" l="1"/>
  <c r="C8" i="27"/>
  <c r="C9" i="27" l="1"/>
  <c r="B8" i="27"/>
  <c r="C10" i="27" l="1"/>
  <c r="B9" i="27"/>
  <c r="B10" i="27" l="1"/>
  <c r="C11" i="27"/>
  <c r="B11" i="27" l="1"/>
  <c r="C12" i="27"/>
  <c r="C13" i="27" l="1"/>
  <c r="B13" i="27" s="1"/>
  <c r="B12" i="27"/>
  <c r="E15" i="18" l="1"/>
  <c r="E14" i="18"/>
  <c r="D14" i="18" s="1"/>
  <c r="E13" i="18"/>
  <c r="D13" i="18" s="1"/>
  <c r="E12" i="18"/>
  <c r="E11" i="18"/>
  <c r="D11" i="18" s="1"/>
  <c r="E10" i="18"/>
  <c r="D10" i="18" s="1"/>
  <c r="E9" i="18"/>
  <c r="D9" i="18" s="1"/>
  <c r="E8" i="18"/>
  <c r="E7" i="18"/>
  <c r="D7" i="18" s="1"/>
  <c r="E6" i="18"/>
  <c r="D6" i="18" s="1"/>
  <c r="E5" i="18"/>
  <c r="D5" i="18" s="1"/>
  <c r="E4" i="18"/>
  <c r="D15" i="18"/>
  <c r="D12" i="18"/>
  <c r="D8" i="18"/>
  <c r="D4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E39" i="1" l="1"/>
  <c r="D39" i="1" s="1"/>
  <c r="H39" i="1" s="1"/>
  <c r="E38" i="1"/>
  <c r="D38" i="1" s="1"/>
  <c r="H38" i="1" s="1"/>
  <c r="E37" i="1"/>
  <c r="D37" i="1" s="1"/>
  <c r="H37" i="1" s="1"/>
  <c r="E36" i="1"/>
  <c r="D36" i="1" s="1"/>
  <c r="H36" i="1" s="1"/>
  <c r="E35" i="1"/>
  <c r="D35" i="1" s="1"/>
  <c r="H35" i="1" s="1"/>
  <c r="E34" i="1"/>
  <c r="D34" i="1" s="1"/>
  <c r="H34" i="1" s="1"/>
  <c r="E33" i="1"/>
  <c r="D33" i="1" s="1"/>
  <c r="H33" i="1" s="1"/>
  <c r="E32" i="1"/>
  <c r="D32" i="1" s="1"/>
  <c r="H32" i="1" s="1"/>
  <c r="E31" i="1"/>
  <c r="D31" i="1" s="1"/>
  <c r="H31" i="1" s="1"/>
  <c r="E30" i="1"/>
  <c r="D30" i="1" s="1"/>
  <c r="H30" i="1" s="1"/>
  <c r="E29" i="1"/>
  <c r="D29" i="1" s="1"/>
  <c r="H29" i="1" s="1"/>
  <c r="E28" i="1"/>
  <c r="D28" i="1" s="1"/>
  <c r="H28" i="1" s="1"/>
  <c r="E27" i="1"/>
  <c r="D27" i="1" s="1"/>
  <c r="H27" i="1" s="1"/>
  <c r="E26" i="1"/>
  <c r="D26" i="1" s="1"/>
  <c r="H26" i="1" s="1"/>
  <c r="E25" i="1"/>
  <c r="D25" i="1" s="1"/>
  <c r="H25" i="1" s="1"/>
  <c r="E24" i="1"/>
  <c r="D24" i="1" s="1"/>
  <c r="H24" i="1" s="1"/>
  <c r="E23" i="1"/>
  <c r="D23" i="1" s="1"/>
  <c r="H23" i="1" s="1"/>
  <c r="E22" i="1"/>
  <c r="D22" i="1" s="1"/>
  <c r="H22" i="1" s="1"/>
  <c r="E21" i="1"/>
  <c r="D21" i="1" s="1"/>
  <c r="H21" i="1" s="1"/>
  <c r="E20" i="1"/>
  <c r="D20" i="1" s="1"/>
  <c r="H20" i="1" s="1"/>
  <c r="E19" i="1"/>
  <c r="D19" i="1" s="1"/>
  <c r="H19" i="1" s="1"/>
  <c r="E18" i="1"/>
  <c r="D18" i="1" s="1"/>
  <c r="H18" i="1" s="1"/>
  <c r="E17" i="1"/>
  <c r="D17" i="1" s="1"/>
  <c r="H17" i="1" s="1"/>
  <c r="E16" i="1"/>
  <c r="D16" i="1" s="1"/>
  <c r="H16" i="1" s="1"/>
  <c r="E15" i="1"/>
  <c r="D15" i="1" s="1"/>
  <c r="H15" i="1" s="1"/>
  <c r="E14" i="1"/>
  <c r="D14" i="1" s="1"/>
  <c r="H14" i="1" s="1"/>
  <c r="E13" i="1"/>
  <c r="D13" i="1" s="1"/>
  <c r="H13" i="1" s="1"/>
  <c r="E12" i="1"/>
  <c r="D12" i="1" s="1"/>
  <c r="H12" i="1" s="1"/>
  <c r="E11" i="1"/>
  <c r="D11" i="1" s="1"/>
  <c r="H11" i="1" s="1"/>
  <c r="E10" i="1"/>
  <c r="D10" i="1" s="1"/>
  <c r="H10" i="1" s="1"/>
  <c r="E9" i="1"/>
  <c r="D9" i="1" s="1"/>
  <c r="H9" i="1" s="1"/>
  <c r="E8" i="1"/>
  <c r="D8" i="1" s="1"/>
  <c r="H8" i="1" s="1"/>
  <c r="E7" i="1"/>
  <c r="D7" i="1" s="1"/>
  <c r="H7" i="1" s="1"/>
  <c r="E6" i="1"/>
  <c r="D6" i="1" s="1"/>
  <c r="H6" i="1" s="1"/>
  <c r="E5" i="1"/>
  <c r="D5" i="1" s="1"/>
  <c r="H5" i="1" s="1"/>
  <c r="E4" i="1"/>
  <c r="D4" i="1" l="1"/>
  <c r="H4" i="1" l="1"/>
</calcChain>
</file>

<file path=xl/comments1.xml><?xml version="1.0" encoding="utf-8"?>
<comments xmlns="http://schemas.openxmlformats.org/spreadsheetml/2006/main">
  <authors>
    <author>Administrador</author>
  </authors>
  <commentList>
    <comment ref="I49" authorId="0">
      <text>
        <r>
          <rPr>
            <sz val="9"/>
            <color indexed="81"/>
            <rFont val="Tahoma"/>
            <family val="2"/>
          </rPr>
          <t xml:space="preserve">Ley 19.889 - art.235_236
</t>
        </r>
      </text>
    </comment>
  </commentList>
</comments>
</file>

<file path=xl/comments2.xml><?xml version="1.0" encoding="utf-8"?>
<comments xmlns="http://schemas.openxmlformats.org/spreadsheetml/2006/main">
  <authors>
    <author>Administrador</author>
  </authors>
  <commentList>
    <comment ref="I49" authorId="0">
      <text>
        <r>
          <rPr>
            <sz val="9"/>
            <color indexed="81"/>
            <rFont val="Tahoma"/>
            <family val="2"/>
          </rPr>
          <t xml:space="preserve">Ley 19.889 - art.235_236
</t>
        </r>
      </text>
    </comment>
  </commentList>
</comments>
</file>

<file path=xl/comments3.xml><?xml version="1.0" encoding="utf-8"?>
<comments xmlns="http://schemas.openxmlformats.org/spreadsheetml/2006/main">
  <authors>
    <author>Administrador</author>
  </authors>
  <commentList>
    <comment ref="M49" authorId="0">
      <text>
        <r>
          <rPr>
            <sz val="9"/>
            <color indexed="81"/>
            <rFont val="Tahoma"/>
            <family val="2"/>
          </rPr>
          <t xml:space="preserve">Ley 19.889 - art.235_236
</t>
        </r>
      </text>
    </comment>
  </commentList>
</comments>
</file>

<file path=xl/comments4.xml><?xml version="1.0" encoding="utf-8"?>
<comments xmlns="http://schemas.openxmlformats.org/spreadsheetml/2006/main">
  <authors>
    <author>Administrador</author>
  </authors>
  <commentList>
    <comment ref="N49" authorId="0">
      <text>
        <r>
          <rPr>
            <sz val="9"/>
            <color indexed="81"/>
            <rFont val="Tahoma"/>
            <family val="2"/>
          </rPr>
          <t xml:space="preserve">Ley 19.889 - art.235_236
</t>
        </r>
      </text>
    </comment>
    <comment ref="O49" authorId="0">
      <text>
        <r>
          <rPr>
            <sz val="9"/>
            <color indexed="81"/>
            <rFont val="Tahoma"/>
            <family val="2"/>
          </rPr>
          <t xml:space="preserve">Ley 19.889 - art.235_236
</t>
        </r>
      </text>
    </comment>
  </commentList>
</comments>
</file>

<file path=xl/sharedStrings.xml><?xml version="1.0" encoding="utf-8"?>
<sst xmlns="http://schemas.openxmlformats.org/spreadsheetml/2006/main" count="103" uniqueCount="52">
  <si>
    <t>Tasa URSEA</t>
  </si>
  <si>
    <t>IVA</t>
  </si>
  <si>
    <t>IMESI</t>
  </si>
  <si>
    <t>Fideicomiso</t>
  </si>
  <si>
    <t>Costo EtOH USD/m3</t>
  </si>
  <si>
    <t>TC $/USD</t>
  </si>
  <si>
    <t>% EtOH en demanda Super</t>
  </si>
  <si>
    <t>Ex Planta Paridad URSEA (ponderado por % de mezcla)</t>
  </si>
  <si>
    <t>% de Mezcla B100</t>
  </si>
  <si>
    <t>Margen de Distribución</t>
  </si>
  <si>
    <t>Precio de Venta al Público</t>
  </si>
  <si>
    <t>Gas Oil 50-S - $/l</t>
  </si>
  <si>
    <t>Margen de Distribución promedio y envasado</t>
  </si>
  <si>
    <t>Costo B100 USD/m3</t>
  </si>
  <si>
    <t>control</t>
  </si>
  <si>
    <t>Componente Etanol ALUR (ponderado por % de mezcla)</t>
  </si>
  <si>
    <t>Componente Biocombusti-ble ALUR (ponderado por % de mezcla)</t>
  </si>
  <si>
    <t>SUPER 95E 30-S - $/l</t>
  </si>
  <si>
    <t>análisis tasa inflamables</t>
  </si>
  <si>
    <t>Tasa</t>
  </si>
  <si>
    <t>hasta 2017</t>
  </si>
  <si>
    <t>rebaja</t>
  </si>
  <si>
    <t>modificación alícuota tasa inflamable según TOTID, a partir de ene-18.</t>
  </si>
  <si>
    <t>en el marco de la Ley 19.989, decretos reglamentarios y demás que correspondan.</t>
  </si>
  <si>
    <t>Flete secundario</t>
  </si>
  <si>
    <t>Tasa Inflamables*</t>
  </si>
  <si>
    <t xml:space="preserve">*  </t>
  </si>
  <si>
    <t xml:space="preserve">**  </t>
  </si>
  <si>
    <r>
      <t>Margen de Distribución y Bonificaciones EESS/</t>
    </r>
    <r>
      <rPr>
        <i/>
        <u/>
        <sz val="11"/>
        <color theme="1"/>
        <rFont val="Calibri"/>
        <family val="2"/>
        <scheme val="minor"/>
      </rPr>
      <t>Compensación Bonif.Fin Social**</t>
    </r>
  </si>
  <si>
    <t>Regulación URSEA con tributos**</t>
  </si>
  <si>
    <t>Tasa Inflamables *</t>
  </si>
  <si>
    <t>FUDAEE **</t>
  </si>
  <si>
    <t>Ingreso neto ANCAP_SG g</t>
  </si>
  <si>
    <t>Supergas - $/kg</t>
  </si>
  <si>
    <t>Supergas Granel - $/kg</t>
  </si>
  <si>
    <t>a partir de julio/21:</t>
  </si>
  <si>
    <t xml:space="preserve">***  </t>
  </si>
  <si>
    <t>Ingreso neto ANCAP_SG</t>
  </si>
  <si>
    <t>Ingreso neto ANCAP_GO</t>
  </si>
  <si>
    <t>Precio en Planta (PEP) **</t>
  </si>
  <si>
    <t>a partir de agosto/21:</t>
  </si>
  <si>
    <t>Factor X****</t>
  </si>
  <si>
    <t>incorporación factor x.</t>
  </si>
  <si>
    <t xml:space="preserve">****  </t>
  </si>
  <si>
    <t>Precio Paridad Importación URSEA***</t>
  </si>
  <si>
    <t>Precio Paridad Importación URSEA con Biodiesel ALUR</t>
  </si>
  <si>
    <t>Precio Paridad Importación URSEA con Etanol ALUR</t>
  </si>
  <si>
    <t>Ingreso neto ANCAP_Super</t>
  </si>
  <si>
    <t>a partir de junio_sep/21:</t>
  </si>
  <si>
    <t>móvil 15 / 25 mes anterior</t>
  </si>
  <si>
    <t>Precio de Venta al Público (PVP)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</si>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</sst>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€_-;\-* #,##0.00\ _€_-;_-* &quot;-&quot;??\ _€_-;_-@_-"/>
    <numFmt numFmtId="165" formatCode="0.0"/>
    <numFmt numFmtId="166" formatCode="General_)"/>
    <numFmt numFmtId="167" formatCode="_-* #,##0.00\ [$€]_-;\-* #,##0.00\ [$€]_-;_-* &quot;-&quot;??\ [$€]_-;_-@_-"/>
    <numFmt numFmtId="168" formatCode="[$-C0A]mmm\-yy;@"/>
    <numFmt numFmtId="169" formatCode="0.000"/>
    <numFmt numFmtId="170" formatCode="#,##0.000"/>
    <numFmt numFmtId="171" formatCode="0.0%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9"/>
      <name val="Tahoma"/>
      <family val="2"/>
    </font>
    <font>
      <b/>
      <sz val="8"/>
      <color indexed="62"/>
      <name val="Arial"/>
      <family val="2"/>
    </font>
    <font>
      <b/>
      <sz val="8"/>
      <color indexed="54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10"/>
      <color indexed="8"/>
      <name val="Tahoma"/>
      <family val="2"/>
    </font>
    <font>
      <b/>
      <sz val="16"/>
      <color indexed="9"/>
      <name val="Tahoma"/>
      <family val="2"/>
    </font>
    <font>
      <b/>
      <sz val="12"/>
      <color indexed="9"/>
      <name val="Tahoma"/>
      <family val="2"/>
    </font>
    <font>
      <sz val="14"/>
      <color indexed="8"/>
      <name val="Tahoma"/>
      <family val="2"/>
    </font>
    <font>
      <b/>
      <sz val="8"/>
      <color rgb="FF333399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FFFFFF"/>
      <name val="Arial"/>
      <family val="2"/>
    </font>
    <font>
      <sz val="12"/>
      <name val="Courier"/>
      <family val="3"/>
    </font>
    <font>
      <sz val="10"/>
      <color theme="1"/>
      <name val="Tahoma"/>
      <family val="2"/>
    </font>
    <font>
      <u/>
      <sz val="11"/>
      <color theme="10"/>
      <name val="Calibri"/>
      <family val="2"/>
      <scheme val="minor"/>
    </font>
    <font>
      <b/>
      <sz val="12"/>
      <color rgb="FFFFFFFF"/>
      <name val="Tahoma"/>
      <family val="2"/>
    </font>
    <font>
      <sz val="10"/>
      <color rgb="FF000000"/>
      <name val="Tahoma"/>
      <family val="2"/>
    </font>
    <font>
      <b/>
      <sz val="8"/>
      <color rgb="FF666699"/>
      <name val="Arial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7"/>
      <color theme="1"/>
      <name val="Comic Sans MS"/>
      <family val="4"/>
    </font>
    <font>
      <i/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9"/>
      <color theme="1"/>
      <name val="Comic Sans MS"/>
      <family val="4"/>
    </font>
    <font>
      <i/>
      <sz val="9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8"/>
      </patternFill>
    </fill>
    <fill>
      <patternFill patternType="solid">
        <fgColor indexed="22"/>
      </patternFill>
    </fill>
    <fill>
      <patternFill patternType="solid">
        <fgColor indexed="5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666699"/>
      </patternFill>
    </fill>
    <fill>
      <patternFill patternType="solid">
        <fgColor rgb="FF000080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1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" borderId="0">
      <alignment horizontal="left" vertical="center"/>
    </xf>
    <xf numFmtId="0" fontId="8" fillId="3" borderId="0">
      <alignment horizontal="left" vertical="top"/>
    </xf>
    <xf numFmtId="0" fontId="8" fillId="3" borderId="0">
      <alignment horizontal="right" vertical="top"/>
    </xf>
    <xf numFmtId="0" fontId="4" fillId="2" borderId="0">
      <alignment horizontal="left" vertical="top"/>
    </xf>
    <xf numFmtId="0" fontId="4" fillId="2" borderId="0">
      <alignment horizontal="center" vertical="top"/>
    </xf>
    <xf numFmtId="0" fontId="5" fillId="2" borderId="0">
      <alignment horizontal="left" vertical="top"/>
    </xf>
    <xf numFmtId="0" fontId="6" fillId="2" borderId="0">
      <alignment horizontal="left" vertical="top"/>
    </xf>
    <xf numFmtId="0" fontId="6" fillId="2" borderId="0">
      <alignment horizontal="right" vertical="top"/>
    </xf>
    <xf numFmtId="0" fontId="7" fillId="4" borderId="0">
      <alignment horizontal="left" vertical="top"/>
    </xf>
    <xf numFmtId="0" fontId="7" fillId="4" borderId="0">
      <alignment horizontal="right" vertical="top"/>
    </xf>
    <xf numFmtId="0" fontId="8" fillId="5" borderId="0">
      <alignment horizontal="left" vertical="top"/>
    </xf>
    <xf numFmtId="0" fontId="8" fillId="5" borderId="0">
      <alignment horizontal="right" vertical="top"/>
    </xf>
    <xf numFmtId="0" fontId="9" fillId="2" borderId="0">
      <alignment horizontal="left" vertical="center"/>
    </xf>
    <xf numFmtId="0" fontId="12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11" fillId="2" borderId="0">
      <alignment horizontal="center" vertical="center"/>
    </xf>
    <xf numFmtId="0" fontId="11" fillId="2" borderId="0">
      <alignment horizontal="center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3" fillId="2" borderId="0">
      <alignment horizontal="left" vertical="center"/>
    </xf>
    <xf numFmtId="0" fontId="13" fillId="6" borderId="0">
      <alignment horizontal="left" vertical="top"/>
    </xf>
    <xf numFmtId="0" fontId="14" fillId="6" borderId="0">
      <alignment horizontal="left" vertical="top"/>
    </xf>
    <xf numFmtId="0" fontId="15" fillId="7" borderId="0">
      <alignment horizontal="left" vertical="top"/>
    </xf>
    <xf numFmtId="0" fontId="16" fillId="8" borderId="0">
      <alignment horizontal="left" vertical="top"/>
    </xf>
    <xf numFmtId="0" fontId="7" fillId="4" borderId="0">
      <alignment horizontal="left" vertical="top"/>
    </xf>
    <xf numFmtId="0" fontId="8" fillId="5" borderId="0">
      <alignment horizontal="left" vertical="top"/>
    </xf>
    <xf numFmtId="0" fontId="16" fillId="9" borderId="0">
      <alignment horizontal="left" vertical="top"/>
    </xf>
    <xf numFmtId="0" fontId="11" fillId="2" borderId="0">
      <alignment horizontal="left" vertical="center"/>
    </xf>
    <xf numFmtId="0" fontId="4" fillId="2" borderId="0">
      <alignment horizontal="left" vertical="top"/>
    </xf>
    <xf numFmtId="0" fontId="4" fillId="2" borderId="0">
      <alignment horizontal="left" vertical="top"/>
    </xf>
    <xf numFmtId="0" fontId="4" fillId="2" borderId="0">
      <alignment horizontal="left" vertical="top"/>
    </xf>
    <xf numFmtId="0" fontId="6" fillId="2" borderId="0">
      <alignment horizontal="left" vertical="top"/>
    </xf>
    <xf numFmtId="0" fontId="6" fillId="2" borderId="0">
      <alignment horizontal="right" vertical="top"/>
    </xf>
    <xf numFmtId="0" fontId="7" fillId="4" borderId="0">
      <alignment horizontal="left" vertical="top"/>
    </xf>
    <xf numFmtId="0" fontId="7" fillId="4" borderId="0">
      <alignment horizontal="right" vertical="top"/>
    </xf>
    <xf numFmtId="0" fontId="8" fillId="5" borderId="0">
      <alignment horizontal="left" vertical="top"/>
    </xf>
    <xf numFmtId="0" fontId="8" fillId="5" borderId="0">
      <alignment horizontal="right" vertical="top"/>
    </xf>
    <xf numFmtId="0" fontId="8" fillId="3" borderId="0">
      <alignment horizontal="left" vertical="top"/>
    </xf>
    <xf numFmtId="0" fontId="8" fillId="3" borderId="0">
      <alignment horizontal="right" vertical="top"/>
    </xf>
    <xf numFmtId="0" fontId="9" fillId="2" borderId="0">
      <alignment horizontal="left" vertical="center"/>
    </xf>
    <xf numFmtId="0" fontId="10" fillId="2" borderId="0">
      <alignment horizontal="left" vertical="center"/>
    </xf>
    <xf numFmtId="0" fontId="3" fillId="2" borderId="0">
      <alignment horizontal="left" vertical="center"/>
    </xf>
    <xf numFmtId="0" fontId="4" fillId="2" borderId="0">
      <alignment horizontal="left" vertical="top"/>
    </xf>
    <xf numFmtId="0" fontId="6" fillId="2" borderId="0">
      <alignment horizontal="left" vertical="top"/>
    </xf>
    <xf numFmtId="0" fontId="15" fillId="7" borderId="0">
      <alignment horizontal="left" vertical="top"/>
    </xf>
    <xf numFmtId="0" fontId="16" fillId="8" borderId="0">
      <alignment horizontal="left" vertical="top"/>
    </xf>
    <xf numFmtId="0" fontId="15" fillId="7" borderId="0">
      <alignment horizontal="left" vertical="top"/>
    </xf>
    <xf numFmtId="0" fontId="16" fillId="8" borderId="0">
      <alignment horizontal="left" vertical="top"/>
    </xf>
    <xf numFmtId="0" fontId="16" fillId="9" borderId="0">
      <alignment horizontal="left" vertical="top"/>
    </xf>
    <xf numFmtId="0" fontId="11" fillId="2" borderId="0">
      <alignment horizontal="center" vertical="center"/>
    </xf>
    <xf numFmtId="0" fontId="4" fillId="2" borderId="0">
      <alignment horizontal="left" vertical="top"/>
    </xf>
    <xf numFmtId="0" fontId="4" fillId="2" borderId="0">
      <alignment horizontal="left" vertical="top"/>
    </xf>
    <xf numFmtId="0" fontId="4" fillId="2" borderId="0">
      <alignment horizontal="left" vertical="top"/>
    </xf>
    <xf numFmtId="0" fontId="6" fillId="2" borderId="0">
      <alignment horizontal="left" vertical="top"/>
    </xf>
    <xf numFmtId="0" fontId="6" fillId="2" borderId="0">
      <alignment horizontal="right" vertical="top"/>
    </xf>
    <xf numFmtId="0" fontId="7" fillId="4" borderId="0">
      <alignment horizontal="left" vertical="top"/>
    </xf>
    <xf numFmtId="0" fontId="7" fillId="4" borderId="0">
      <alignment horizontal="right" vertical="top"/>
    </xf>
    <xf numFmtId="0" fontId="8" fillId="5" borderId="0">
      <alignment horizontal="left" vertical="top"/>
    </xf>
    <xf numFmtId="0" fontId="8" fillId="5" borderId="0">
      <alignment horizontal="right" vertical="top"/>
    </xf>
    <xf numFmtId="0" fontId="8" fillId="3" borderId="0">
      <alignment horizontal="left" vertical="top"/>
    </xf>
    <xf numFmtId="0" fontId="8" fillId="3" borderId="0">
      <alignment horizontal="right" vertical="top"/>
    </xf>
    <xf numFmtId="0" fontId="3" fillId="2" borderId="0">
      <alignment horizontal="left" vertical="center"/>
    </xf>
    <xf numFmtId="0" fontId="3" fillId="2" borderId="0">
      <alignment horizontal="left" vertical="center"/>
    </xf>
    <xf numFmtId="9" fontId="2" fillId="0" borderId="0" applyFont="0" applyFill="0" applyBorder="0" applyAlignment="0" applyProtection="0"/>
    <xf numFmtId="0" fontId="6" fillId="2" borderId="0">
      <alignment horizontal="left" vertical="top"/>
    </xf>
    <xf numFmtId="0" fontId="14" fillId="6" borderId="0">
      <alignment horizontal="left" vertical="top"/>
    </xf>
    <xf numFmtId="0" fontId="13" fillId="6" borderId="0">
      <alignment horizontal="left" vertical="top"/>
    </xf>
    <xf numFmtId="0" fontId="13" fillId="6" borderId="0">
      <alignment horizontal="left" vertical="top"/>
    </xf>
    <xf numFmtId="0" fontId="6" fillId="2" borderId="0">
      <alignment horizontal="left" vertical="top"/>
    </xf>
    <xf numFmtId="0" fontId="4" fillId="2" borderId="0">
      <alignment horizontal="left" vertical="top"/>
    </xf>
    <xf numFmtId="9" fontId="2" fillId="0" borderId="0" applyFont="0" applyFill="0" applyBorder="0" applyAlignment="0" applyProtection="0"/>
    <xf numFmtId="0" fontId="2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167" fontId="17" fillId="0" borderId="0" applyFont="0" applyFill="0" applyBorder="0" applyAlignment="0" applyProtection="0"/>
    <xf numFmtId="166" fontId="17" fillId="0" borderId="0"/>
    <xf numFmtId="0" fontId="18" fillId="0" borderId="0"/>
    <xf numFmtId="0" fontId="17" fillId="0" borderId="0"/>
    <xf numFmtId="0" fontId="2" fillId="0" borderId="0"/>
    <xf numFmtId="0" fontId="1" fillId="0" borderId="0"/>
    <xf numFmtId="0" fontId="18" fillId="0" borderId="0"/>
    <xf numFmtId="0" fontId="13" fillId="10" borderId="0">
      <alignment horizontal="left" vertical="top"/>
    </xf>
    <xf numFmtId="0" fontId="13" fillId="10" borderId="0">
      <alignment horizontal="left" vertical="top"/>
    </xf>
    <xf numFmtId="0" fontId="14" fillId="10" borderId="0">
      <alignment horizontal="left" vertical="top"/>
    </xf>
    <xf numFmtId="0" fontId="15" fillId="11" borderId="0">
      <alignment horizontal="left" vertical="top"/>
    </xf>
    <xf numFmtId="0" fontId="16" fillId="12" borderId="0">
      <alignment horizontal="left" vertical="top"/>
    </xf>
    <xf numFmtId="0" fontId="13" fillId="10" borderId="0">
      <alignment horizontal="left" vertical="top"/>
    </xf>
    <xf numFmtId="0" fontId="13" fillId="10" borderId="0">
      <alignment horizontal="left" vertical="top"/>
    </xf>
    <xf numFmtId="0" fontId="14" fillId="10" borderId="0">
      <alignment horizontal="left" vertical="top"/>
    </xf>
    <xf numFmtId="0" fontId="15" fillId="11" borderId="0">
      <alignment horizontal="left" vertical="top"/>
    </xf>
    <xf numFmtId="0" fontId="16" fillId="12" borderId="0">
      <alignment horizontal="left" vertical="top"/>
    </xf>
    <xf numFmtId="0" fontId="16" fillId="12" borderId="0">
      <alignment horizontal="left" vertical="top"/>
    </xf>
    <xf numFmtId="0" fontId="16" fillId="9" borderId="0">
      <alignment horizontal="left" vertical="top"/>
    </xf>
    <xf numFmtId="9" fontId="2" fillId="0" borderId="0" applyFont="0" applyFill="0" applyBorder="0" applyAlignment="0" applyProtection="0"/>
    <xf numFmtId="0" fontId="4" fillId="2" borderId="0">
      <alignment horizontal="left" vertical="top"/>
    </xf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10" borderId="0">
      <alignment horizontal="left" vertical="center"/>
    </xf>
    <xf numFmtId="0" fontId="13" fillId="10" borderId="0">
      <alignment horizontal="left" vertical="top"/>
    </xf>
    <xf numFmtId="0" fontId="14" fillId="10" borderId="0">
      <alignment horizontal="right" vertical="top"/>
    </xf>
    <xf numFmtId="0" fontId="15" fillId="7" borderId="0">
      <alignment horizontal="right" vertical="top"/>
    </xf>
    <xf numFmtId="0" fontId="16" fillId="12" borderId="0">
      <alignment horizontal="left" vertical="top"/>
    </xf>
    <xf numFmtId="0" fontId="20" fillId="6" borderId="0">
      <alignment horizontal="center" vertical="center"/>
    </xf>
    <xf numFmtId="0" fontId="16" fillId="8" borderId="0">
      <alignment horizontal="right" vertical="top"/>
    </xf>
    <xf numFmtId="0" fontId="16" fillId="12" borderId="0">
      <alignment horizontal="right" vertical="top"/>
    </xf>
    <xf numFmtId="0" fontId="16" fillId="13" borderId="0">
      <alignment horizontal="left" vertical="top"/>
    </xf>
    <xf numFmtId="0" fontId="16" fillId="9" borderId="0">
      <alignment horizontal="right" vertical="top"/>
    </xf>
    <xf numFmtId="0" fontId="21" fillId="6" borderId="0">
      <alignment horizontal="left" vertical="center"/>
    </xf>
    <xf numFmtId="0" fontId="16" fillId="13" borderId="0">
      <alignment horizontal="left" vertical="top"/>
    </xf>
    <xf numFmtId="0" fontId="16" fillId="9" borderId="0">
      <alignment horizontal="right" vertical="top"/>
    </xf>
    <xf numFmtId="0" fontId="21" fillId="6" borderId="0">
      <alignment horizontal="left" vertical="center"/>
    </xf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6" borderId="0">
      <alignment horizontal="center" vertical="center"/>
    </xf>
    <xf numFmtId="0" fontId="13" fillId="6" borderId="0">
      <alignment horizontal="left" vertical="top"/>
    </xf>
    <xf numFmtId="0" fontId="13" fillId="10" borderId="0">
      <alignment horizontal="left" vertical="top"/>
    </xf>
    <xf numFmtId="0" fontId="13" fillId="10" borderId="0">
      <alignment horizontal="left" vertical="top"/>
    </xf>
    <xf numFmtId="0" fontId="14" fillId="10" borderId="0">
      <alignment horizontal="left" vertical="top"/>
    </xf>
    <xf numFmtId="0" fontId="14" fillId="6" borderId="0">
      <alignment horizontal="right" vertical="top"/>
    </xf>
    <xf numFmtId="0" fontId="15" fillId="11" borderId="0">
      <alignment horizontal="left" vertical="top"/>
    </xf>
    <xf numFmtId="0" fontId="15" fillId="7" borderId="0">
      <alignment horizontal="right" vertical="top"/>
    </xf>
    <xf numFmtId="0" fontId="16" fillId="12" borderId="0">
      <alignment horizontal="left" vertical="top"/>
    </xf>
    <xf numFmtId="0" fontId="16" fillId="8" borderId="0">
      <alignment horizontal="right" vertical="top"/>
    </xf>
    <xf numFmtId="0" fontId="16" fillId="13" borderId="0">
      <alignment horizontal="left" vertical="top"/>
    </xf>
    <xf numFmtId="0" fontId="16" fillId="9" borderId="0">
      <alignment horizontal="right" vertical="top"/>
    </xf>
    <xf numFmtId="0" fontId="20" fillId="6" borderId="0">
      <alignment horizontal="center" vertical="center"/>
    </xf>
    <xf numFmtId="0" fontId="13" fillId="6" borderId="0">
      <alignment horizontal="left" vertical="top"/>
    </xf>
    <xf numFmtId="0" fontId="16" fillId="9" borderId="0">
      <alignment horizontal="left" vertical="top"/>
    </xf>
    <xf numFmtId="0" fontId="16" fillId="9" borderId="0">
      <alignment horizontal="right" vertical="top"/>
    </xf>
    <xf numFmtId="0" fontId="13" fillId="6" borderId="0">
      <alignment horizontal="center" vertical="top"/>
    </xf>
    <xf numFmtId="0" fontId="22" fillId="6" borderId="0">
      <alignment horizontal="left" vertical="top"/>
    </xf>
    <xf numFmtId="0" fontId="14" fillId="6" borderId="0">
      <alignment horizontal="left" vertical="top"/>
    </xf>
    <xf numFmtId="0" fontId="14" fillId="6" borderId="0">
      <alignment horizontal="right" vertical="top"/>
    </xf>
    <xf numFmtId="0" fontId="15" fillId="7" borderId="0">
      <alignment horizontal="left" vertical="top"/>
    </xf>
    <xf numFmtId="0" fontId="15" fillId="7" borderId="0">
      <alignment horizontal="right" vertical="top"/>
    </xf>
    <xf numFmtId="0" fontId="16" fillId="8" borderId="0">
      <alignment horizontal="left" vertical="top"/>
    </xf>
    <xf numFmtId="0" fontId="16" fillId="8" borderId="0">
      <alignment horizontal="right" vertical="top"/>
    </xf>
    <xf numFmtId="0" fontId="21" fillId="6" borderId="0">
      <alignment horizontal="left" vertical="center"/>
    </xf>
    <xf numFmtId="0" fontId="20" fillId="6" borderId="0">
      <alignment horizontal="center" vertical="center"/>
    </xf>
    <xf numFmtId="0" fontId="13" fillId="6" borderId="0">
      <alignment horizontal="left" vertical="top"/>
    </xf>
    <xf numFmtId="0" fontId="16" fillId="9" borderId="0">
      <alignment horizontal="left" vertical="top"/>
    </xf>
    <xf numFmtId="0" fontId="16" fillId="9" borderId="0">
      <alignment horizontal="right" vertical="top"/>
    </xf>
    <xf numFmtId="0" fontId="13" fillId="6" borderId="0">
      <alignment horizontal="center" vertical="top"/>
    </xf>
    <xf numFmtId="0" fontId="22" fillId="6" borderId="0">
      <alignment horizontal="left" vertical="top"/>
    </xf>
    <xf numFmtId="0" fontId="14" fillId="6" borderId="0">
      <alignment horizontal="left" vertical="top"/>
    </xf>
    <xf numFmtId="0" fontId="14" fillId="6" borderId="0">
      <alignment horizontal="right" vertical="top"/>
    </xf>
    <xf numFmtId="0" fontId="15" fillId="7" borderId="0">
      <alignment horizontal="left" vertical="top"/>
    </xf>
    <xf numFmtId="0" fontId="15" fillId="7" borderId="0">
      <alignment horizontal="right" vertical="top"/>
    </xf>
    <xf numFmtId="0" fontId="16" fillId="8" borderId="0">
      <alignment horizontal="left" vertical="top"/>
    </xf>
    <xf numFmtId="0" fontId="16" fillId="8" borderId="0">
      <alignment horizontal="right" vertical="top"/>
    </xf>
    <xf numFmtId="0" fontId="21" fillId="6" borderId="0">
      <alignment horizontal="left" vertical="center"/>
    </xf>
    <xf numFmtId="0" fontId="20" fillId="6" borderId="0">
      <alignment horizontal="center" vertical="center"/>
    </xf>
    <xf numFmtId="0" fontId="13" fillId="6" borderId="0">
      <alignment horizontal="left" vertical="top"/>
    </xf>
    <xf numFmtId="0" fontId="16" fillId="9" borderId="0">
      <alignment horizontal="left" vertical="top"/>
    </xf>
    <xf numFmtId="0" fontId="16" fillId="9" borderId="0">
      <alignment horizontal="right" vertical="top"/>
    </xf>
    <xf numFmtId="0" fontId="13" fillId="6" borderId="0">
      <alignment horizontal="center" vertical="top"/>
    </xf>
    <xf numFmtId="0" fontId="22" fillId="6" borderId="0">
      <alignment horizontal="left" vertical="top"/>
    </xf>
    <xf numFmtId="0" fontId="14" fillId="6" borderId="0">
      <alignment horizontal="left" vertical="top"/>
    </xf>
    <xf numFmtId="0" fontId="14" fillId="6" borderId="0">
      <alignment horizontal="right" vertical="top"/>
    </xf>
    <xf numFmtId="0" fontId="15" fillId="7" borderId="0">
      <alignment horizontal="left" vertical="top"/>
    </xf>
    <xf numFmtId="0" fontId="15" fillId="7" borderId="0">
      <alignment horizontal="right" vertical="top"/>
    </xf>
    <xf numFmtId="0" fontId="16" fillId="8" borderId="0">
      <alignment horizontal="left" vertical="top"/>
    </xf>
    <xf numFmtId="0" fontId="16" fillId="8" borderId="0">
      <alignment horizontal="right" vertical="top"/>
    </xf>
    <xf numFmtId="0" fontId="21" fillId="6" borderId="0">
      <alignment horizontal="left" vertical="center"/>
    </xf>
    <xf numFmtId="0" fontId="20" fillId="10" borderId="0">
      <alignment horizontal="center" vertical="center"/>
    </xf>
    <xf numFmtId="0" fontId="20" fillId="10" borderId="0">
      <alignment horizontal="center" vertical="center"/>
    </xf>
    <xf numFmtId="0" fontId="20" fillId="6" borderId="0">
      <alignment horizontal="center" vertical="center"/>
    </xf>
    <xf numFmtId="0" fontId="13" fillId="6" borderId="0">
      <alignment horizontal="left" vertical="top"/>
    </xf>
    <xf numFmtId="0" fontId="16" fillId="9" borderId="0">
      <alignment horizontal="left" vertical="top"/>
    </xf>
    <xf numFmtId="0" fontId="16" fillId="9" borderId="0">
      <alignment horizontal="right" vertical="top"/>
    </xf>
    <xf numFmtId="0" fontId="13" fillId="6" borderId="0">
      <alignment horizontal="center" vertical="top"/>
    </xf>
    <xf numFmtId="0" fontId="22" fillId="6" borderId="0">
      <alignment horizontal="left" vertical="top"/>
    </xf>
    <xf numFmtId="0" fontId="14" fillId="6" borderId="0">
      <alignment horizontal="left" vertical="top"/>
    </xf>
    <xf numFmtId="0" fontId="14" fillId="6" borderId="0">
      <alignment horizontal="right" vertical="top"/>
    </xf>
    <xf numFmtId="0" fontId="15" fillId="7" borderId="0">
      <alignment horizontal="left" vertical="top"/>
    </xf>
    <xf numFmtId="0" fontId="15" fillId="7" borderId="0">
      <alignment horizontal="right" vertical="top"/>
    </xf>
    <xf numFmtId="0" fontId="16" fillId="8" borderId="0">
      <alignment horizontal="left" vertical="top"/>
    </xf>
    <xf numFmtId="0" fontId="16" fillId="8" borderId="0">
      <alignment horizontal="right" vertical="top"/>
    </xf>
    <xf numFmtId="0" fontId="21" fillId="6" borderId="0">
      <alignment horizontal="left" vertical="center"/>
    </xf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6" borderId="0">
      <alignment horizontal="left" vertical="top"/>
    </xf>
  </cellStyleXfs>
  <cellXfs count="133">
    <xf numFmtId="0" fontId="0" fillId="0" borderId="0" xfId="0"/>
    <xf numFmtId="9" fontId="0" fillId="0" borderId="0" xfId="209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0" fontId="25" fillId="14" borderId="0" xfId="0" applyFont="1" applyFill="1" applyBorder="1"/>
    <xf numFmtId="0" fontId="25" fillId="14" borderId="0" xfId="0" applyFont="1" applyFill="1" applyBorder="1" applyAlignment="1">
      <alignment horizontal="center"/>
    </xf>
    <xf numFmtId="17" fontId="23" fillId="0" borderId="0" xfId="0" applyNumberFormat="1" applyFont="1" applyFill="1" applyBorder="1" applyAlignment="1" applyProtection="1">
      <alignment horizontal="center"/>
      <protection locked="0"/>
    </xf>
    <xf numFmtId="17" fontId="23" fillId="0" borderId="0" xfId="0" applyNumberFormat="1" applyFont="1" applyFill="1" applyBorder="1" applyAlignment="1" applyProtection="1">
      <alignment horizontal="center"/>
    </xf>
    <xf numFmtId="9" fontId="0" fillId="0" borderId="0" xfId="209" applyNumberFormat="1" applyFont="1" applyAlignment="1" applyProtection="1">
      <alignment horizontal="center"/>
    </xf>
    <xf numFmtId="0" fontId="0" fillId="0" borderId="0" xfId="0" applyFont="1" applyBorder="1"/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2" fontId="0" fillId="0" borderId="3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9" fontId="0" fillId="0" borderId="0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 applyAlignment="1">
      <alignment horizontal="center"/>
    </xf>
    <xf numFmtId="17" fontId="0" fillId="0" borderId="0" xfId="0" applyNumberFormat="1" applyFont="1" applyBorder="1" applyAlignment="1">
      <alignment horizontal="center"/>
    </xf>
    <xf numFmtId="0" fontId="0" fillId="14" borderId="0" xfId="0" applyFont="1" applyFill="1" applyAlignment="1">
      <alignment horizontal="center"/>
    </xf>
    <xf numFmtId="0" fontId="0" fillId="14" borderId="0" xfId="0" applyFont="1" applyFill="1"/>
    <xf numFmtId="0" fontId="0" fillId="0" borderId="0" xfId="0" applyFont="1"/>
    <xf numFmtId="168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Alignment="1">
      <alignment horizontal="center"/>
    </xf>
    <xf numFmtId="49" fontId="26" fillId="6" borderId="0" xfId="211" applyNumberFormat="1" applyFont="1">
      <alignment horizontal="left" vertical="top"/>
    </xf>
    <xf numFmtId="2" fontId="23" fillId="0" borderId="0" xfId="2" applyNumberFormat="1" applyFont="1" applyBorder="1" applyAlignment="1">
      <alignment horizontal="center"/>
    </xf>
    <xf numFmtId="2" fontId="23" fillId="0" borderId="0" xfId="2" applyNumberFormat="1" applyFont="1" applyFill="1" applyBorder="1" applyAlignment="1">
      <alignment horizontal="center"/>
    </xf>
    <xf numFmtId="14" fontId="0" fillId="0" borderId="0" xfId="0" applyNumberFormat="1" applyFont="1"/>
    <xf numFmtId="2" fontId="0" fillId="0" borderId="0" xfId="0" applyNumberFormat="1" applyFont="1" applyFill="1" applyAlignment="1">
      <alignment horizontal="center"/>
    </xf>
    <xf numFmtId="0" fontId="0" fillId="14" borderId="0" xfId="0" applyFont="1" applyFill="1" applyAlignment="1" applyProtection="1">
      <alignment horizontal="center"/>
    </xf>
    <xf numFmtId="0" fontId="0" fillId="0" borderId="0" xfId="0" applyFont="1" applyProtection="1"/>
    <xf numFmtId="2" fontId="0" fillId="0" borderId="0" xfId="0" applyNumberFormat="1" applyFont="1" applyAlignment="1" applyProtection="1">
      <alignment horizontal="center"/>
    </xf>
    <xf numFmtId="1" fontId="0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</xf>
    <xf numFmtId="2" fontId="0" fillId="0" borderId="0" xfId="0" applyNumberFormat="1" applyFont="1" applyProtection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0" xfId="0" applyNumberFormat="1" applyAlignment="1" applyProtection="1">
      <alignment horizontal="center"/>
    </xf>
    <xf numFmtId="4" fontId="27" fillId="0" borderId="0" xfId="0" applyNumberFormat="1" applyFont="1" applyAlignment="1" applyProtection="1">
      <alignment horizontal="center"/>
    </xf>
    <xf numFmtId="17" fontId="24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left"/>
    </xf>
    <xf numFmtId="17" fontId="28" fillId="0" borderId="0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Font="1"/>
    <xf numFmtId="2" fontId="0" fillId="0" borderId="0" xfId="0" applyNumberFormat="1" applyFont="1" applyBorder="1"/>
    <xf numFmtId="0" fontId="29" fillId="0" borderId="0" xfId="0" applyFont="1" applyBorder="1" applyAlignment="1">
      <alignment horizontal="center"/>
    </xf>
    <xf numFmtId="2" fontId="0" fillId="0" borderId="0" xfId="0" applyNumberFormat="1" applyFill="1" applyAlignment="1" applyProtection="1">
      <alignment horizontal="center"/>
    </xf>
    <xf numFmtId="2" fontId="0" fillId="0" borderId="0" xfId="0" applyNumberFormat="1" applyAlignment="1" applyProtection="1">
      <alignment horizontal="center"/>
    </xf>
    <xf numFmtId="165" fontId="0" fillId="0" borderId="0" xfId="0" applyNumberForma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</xf>
    <xf numFmtId="17" fontId="23" fillId="15" borderId="0" xfId="0" applyNumberFormat="1" applyFont="1" applyFill="1" applyBorder="1" applyAlignment="1" applyProtection="1">
      <alignment horizontal="center"/>
      <protection locked="0"/>
    </xf>
    <xf numFmtId="17" fontId="0" fillId="15" borderId="0" xfId="0" applyNumberFormat="1" applyFont="1" applyFill="1" applyAlignment="1">
      <alignment horizontal="center"/>
    </xf>
    <xf numFmtId="17" fontId="28" fillId="15" borderId="0" xfId="0" applyNumberFormat="1" applyFont="1" applyFill="1" applyAlignment="1">
      <alignment horizontal="center"/>
    </xf>
    <xf numFmtId="0" fontId="0" fillId="15" borderId="0" xfId="0" applyFont="1" applyFill="1" applyAlignment="1">
      <alignment horizontal="center"/>
    </xf>
    <xf numFmtId="2" fontId="0" fillId="15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2" fontId="23" fillId="0" borderId="0" xfId="0" applyNumberFormat="1" applyFont="1" applyAlignment="1" applyProtection="1">
      <alignment horizontal="center"/>
    </xf>
    <xf numFmtId="2" fontId="23" fillId="0" borderId="0" xfId="0" applyNumberFormat="1" applyFont="1" applyProtection="1"/>
    <xf numFmtId="0" fontId="23" fillId="0" borderId="0" xfId="0" applyFont="1"/>
    <xf numFmtId="0" fontId="27" fillId="0" borderId="0" xfId="0" applyFont="1" applyAlignment="1" applyProtection="1">
      <alignment horizontal="center"/>
    </xf>
    <xf numFmtId="0" fontId="27" fillId="0" borderId="0" xfId="0" applyFont="1" applyProtection="1"/>
    <xf numFmtId="4" fontId="0" fillId="0" borderId="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Border="1" applyAlignment="1">
      <alignment horizontal="center"/>
    </xf>
    <xf numFmtId="0" fontId="27" fillId="15" borderId="0" xfId="0" applyFont="1" applyFill="1" applyAlignment="1">
      <alignment horizontal="center"/>
    </xf>
    <xf numFmtId="2" fontId="27" fillId="0" borderId="0" xfId="0" applyNumberFormat="1" applyFont="1" applyAlignment="1">
      <alignment horizontal="center"/>
    </xf>
    <xf numFmtId="0" fontId="27" fillId="0" borderId="0" xfId="0" applyFont="1"/>
    <xf numFmtId="2" fontId="27" fillId="15" borderId="0" xfId="0" applyNumberFormat="1" applyFont="1" applyFill="1" applyAlignment="1">
      <alignment horizontal="center"/>
    </xf>
    <xf numFmtId="0" fontId="27" fillId="15" borderId="0" xfId="0" applyFont="1" applyFill="1"/>
    <xf numFmtId="0" fontId="27" fillId="0" borderId="0" xfId="0" applyFont="1" applyBorder="1"/>
    <xf numFmtId="10" fontId="0" fillId="0" borderId="0" xfId="0" applyNumberFormat="1"/>
    <xf numFmtId="10" fontId="0" fillId="0" borderId="0" xfId="209" applyNumberFormat="1" applyFont="1"/>
    <xf numFmtId="171" fontId="0" fillId="0" borderId="0" xfId="0" applyNumberFormat="1"/>
    <xf numFmtId="2" fontId="31" fillId="0" borderId="1" xfId="0" applyNumberFormat="1" applyFont="1" applyBorder="1" applyAlignment="1">
      <alignment horizontal="center" vertical="center" wrapText="1"/>
    </xf>
    <xf numFmtId="17" fontId="32" fillId="0" borderId="0" xfId="0" applyNumberFormat="1" applyFont="1" applyFill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center" wrapText="1"/>
    </xf>
    <xf numFmtId="170" fontId="0" fillId="0" borderId="0" xfId="0" applyNumberFormat="1" applyBorder="1" applyAlignment="1">
      <alignment horizontal="center"/>
    </xf>
    <xf numFmtId="0" fontId="34" fillId="0" borderId="0" xfId="0" applyFont="1" applyAlignment="1" applyProtection="1">
      <alignment horizontal="left"/>
    </xf>
    <xf numFmtId="2" fontId="35" fillId="0" borderId="1" xfId="0" applyNumberFormat="1" applyFont="1" applyBorder="1" applyAlignment="1">
      <alignment horizontal="center" vertical="center" wrapText="1"/>
    </xf>
    <xf numFmtId="2" fontId="36" fillId="0" borderId="0" xfId="0" applyNumberFormat="1" applyFont="1" applyBorder="1" applyAlignment="1">
      <alignment horizontal="center"/>
    </xf>
    <xf numFmtId="2" fontId="37" fillId="0" borderId="0" xfId="0" applyNumberFormat="1" applyFont="1" applyBorder="1" applyAlignment="1">
      <alignment horizontal="center"/>
    </xf>
    <xf numFmtId="169" fontId="0" fillId="0" borderId="0" xfId="0" applyNumberFormat="1" applyFill="1" applyAlignment="1" applyProtection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4" xfId="0" applyNumberFormat="1" applyFill="1" applyBorder="1" applyAlignment="1" applyProtection="1">
      <alignment horizontal="center"/>
    </xf>
    <xf numFmtId="2" fontId="23" fillId="0" borderId="4" xfId="0" applyNumberFormat="1" applyFont="1" applyBorder="1" applyAlignment="1" applyProtection="1">
      <alignment horizontal="center"/>
    </xf>
    <xf numFmtId="2" fontId="0" fillId="0" borderId="4" xfId="0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 applyProtection="1">
      <alignment horizontal="center"/>
    </xf>
    <xf numFmtId="165" fontId="0" fillId="0" borderId="4" xfId="0" applyNumberFormat="1" applyBorder="1" applyAlignment="1" applyProtection="1">
      <alignment horizontal="center"/>
    </xf>
    <xf numFmtId="165" fontId="0" fillId="0" borderId="4" xfId="0" applyNumberFormat="1" applyBorder="1" applyAlignment="1">
      <alignment horizontal="center"/>
    </xf>
    <xf numFmtId="1" fontId="0" fillId="0" borderId="4" xfId="0" applyNumberFormat="1" applyFont="1" applyBorder="1" applyAlignment="1" applyProtection="1">
      <alignment horizontal="center"/>
    </xf>
    <xf numFmtId="9" fontId="0" fillId="0" borderId="4" xfId="209" applyNumberFormat="1" applyFont="1" applyBorder="1" applyAlignment="1" applyProtection="1">
      <alignment horizontal="center"/>
    </xf>
    <xf numFmtId="2" fontId="0" fillId="0" borderId="4" xfId="0" applyNumberFormat="1" applyBorder="1" applyAlignment="1">
      <alignment horizontal="center"/>
    </xf>
    <xf numFmtId="0" fontId="38" fillId="0" borderId="0" xfId="0" applyFont="1" applyAlignment="1" applyProtection="1">
      <alignment horizontal="right"/>
    </xf>
    <xf numFmtId="2" fontId="39" fillId="0" borderId="0" xfId="0" applyNumberFormat="1" applyFont="1" applyAlignment="1" applyProtection="1">
      <alignment horizontal="center"/>
    </xf>
    <xf numFmtId="4" fontId="0" fillId="0" borderId="4" xfId="0" applyNumberFormat="1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1" fontId="0" fillId="0" borderId="0" xfId="0" applyNumberFormat="1" applyFont="1" applyBorder="1" applyAlignment="1" applyProtection="1">
      <alignment horizontal="center"/>
    </xf>
    <xf numFmtId="9" fontId="0" fillId="0" borderId="0" xfId="209" applyNumberFormat="1" applyFont="1" applyBorder="1" applyAlignment="1" applyProtection="1">
      <alignment horizontal="center"/>
    </xf>
    <xf numFmtId="2" fontId="0" fillId="0" borderId="0" xfId="0" applyNumberFormat="1" applyFont="1" applyBorder="1" applyAlignment="1" applyProtection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15" borderId="4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left"/>
    </xf>
    <xf numFmtId="2" fontId="40" fillId="0" borderId="1" xfId="0" applyNumberFormat="1" applyFont="1" applyBorder="1" applyAlignment="1">
      <alignment horizontal="center" vertical="center" wrapText="1"/>
    </xf>
    <xf numFmtId="4" fontId="0" fillId="0" borderId="0" xfId="3" applyNumberFormat="1" applyFont="1" applyAlignment="1">
      <alignment horizontal="center"/>
    </xf>
    <xf numFmtId="4" fontId="23" fillId="0" borderId="0" xfId="3" applyNumberFormat="1" applyFont="1" applyAlignment="1">
      <alignment horizontal="center"/>
    </xf>
    <xf numFmtId="4" fontId="23" fillId="0" borderId="0" xfId="2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ont="1" applyAlignment="1" applyProtection="1">
      <alignment horizontal="center"/>
    </xf>
    <xf numFmtId="2" fontId="0" fillId="0" borderId="0" xfId="0" applyNumberFormat="1" applyFill="1" applyAlignment="1">
      <alignment horizontal="center"/>
    </xf>
    <xf numFmtId="2" fontId="41" fillId="0" borderId="1" xfId="0" applyNumberFormat="1" applyFont="1" applyBorder="1" applyAlignment="1">
      <alignment horizontal="center" vertical="center" wrapText="1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/>
    </xf>
    <xf numFmtId="17" fontId="42" fillId="0" borderId="0" xfId="0" applyNumberFormat="1" applyFont="1" applyFill="1" applyBorder="1" applyAlignment="1" applyProtection="1">
      <alignment horizontal="center"/>
      <protection locked="0"/>
    </xf>
    <xf numFmtId="0" fontId="29" fillId="0" borderId="0" xfId="0" applyFont="1"/>
    <xf numFmtId="0" fontId="43" fillId="0" borderId="0" xfId="0" applyFont="1"/>
    <xf numFmtId="0" fontId="34" fillId="0" borderId="0" xfId="0" applyFont="1" applyBorder="1" applyAlignment="1" applyProtection="1">
      <alignment horizontal="left"/>
    </xf>
    <xf numFmtId="17" fontId="0" fillId="15" borderId="0" xfId="0" applyNumberFormat="1" applyFont="1" applyFill="1" applyAlignment="1" applyProtection="1">
      <alignment horizontal="center"/>
      <protection locked="0"/>
    </xf>
    <xf numFmtId="17" fontId="33" fillId="0" borderId="4" xfId="0" applyNumberFormat="1" applyFont="1" applyFill="1" applyBorder="1" applyAlignment="1" applyProtection="1">
      <alignment horizontal="center"/>
      <protection locked="0"/>
    </xf>
    <xf numFmtId="17" fontId="44" fillId="0" borderId="4" xfId="0" applyNumberFormat="1" applyFont="1" applyFill="1" applyBorder="1" applyAlignment="1" applyProtection="1">
      <alignment horizontal="center"/>
      <protection locked="0"/>
    </xf>
    <xf numFmtId="17" fontId="44" fillId="0" borderId="0" xfId="0" applyNumberFormat="1" applyFont="1" applyFill="1" applyBorder="1" applyAlignment="1" applyProtection="1">
      <alignment horizontal="center"/>
      <protection locked="0"/>
    </xf>
  </cellXfs>
  <cellStyles count="212">
    <cellStyle name="%" xfId="2"/>
    <cellStyle name="% 2" xfId="5"/>
    <cellStyle name="% 2 2" xfId="88"/>
    <cellStyle name="% 3" xfId="89"/>
    <cellStyle name="% 4" xfId="87"/>
    <cellStyle name="%_Comparativo abr12" xfId="90"/>
    <cellStyle name="%_DATOS GRAFICOS" xfId="91"/>
    <cellStyle name="%_Dem12" xfId="92"/>
    <cellStyle name="%_Dem13" xfId="93"/>
    <cellStyle name="%_DEMP" xfId="94"/>
    <cellStyle name="%_DEMP 2" xfId="95"/>
    <cellStyle name="%_DEMP_PROD12" xfId="96"/>
    <cellStyle name="%_evolucion" xfId="4"/>
    <cellStyle name="%_PROD12" xfId="97"/>
    <cellStyle name="_Rid_1_S1" xfId="7"/>
    <cellStyle name="_Rid_1_S166_S146_S145" xfId="8"/>
    <cellStyle name="_Rid_1_S166_S148_S147" xfId="9"/>
    <cellStyle name="_Rid_1_S166_S18_S17" xfId="10"/>
    <cellStyle name="_Rid_1_S166_S24_S23" xfId="11"/>
    <cellStyle name="_Rid_1_S166_S43_S42" xfId="12"/>
    <cellStyle name="_Rid_1_S166_S45_S44" xfId="13"/>
    <cellStyle name="_Rid_1_S166_S49_S48" xfId="14"/>
    <cellStyle name="_Rid_1_S166_S68_S67" xfId="15"/>
    <cellStyle name="_Rid_1_S166_S70_S69" xfId="16"/>
    <cellStyle name="_Rid_1_S166_S89_S88" xfId="17"/>
    <cellStyle name="_Rid_1_S166_S91_S90" xfId="18"/>
    <cellStyle name="_Rid_1_S171" xfId="19"/>
    <cellStyle name="_Rid_12_S1" xfId="20"/>
    <cellStyle name="_Rid_12_S5" xfId="21"/>
    <cellStyle name="_Rid_13_S1" xfId="22"/>
    <cellStyle name="_Rid_13_S5" xfId="23"/>
    <cellStyle name="_Rid_15_S1" xfId="24"/>
    <cellStyle name="_Rid_15_S5" xfId="25"/>
    <cellStyle name="_Rid_16_S1" xfId="26"/>
    <cellStyle name="_Rid_16_S1 2" xfId="121"/>
    <cellStyle name="_Rid_16_S4" xfId="27"/>
    <cellStyle name="_Rid_16_S4 2" xfId="122"/>
    <cellStyle name="_Rid_17_S1" xfId="28"/>
    <cellStyle name="_Rid_17_S5" xfId="29"/>
    <cellStyle name="_Rid_18_S1" xfId="30"/>
    <cellStyle name="_Rid_18_S5" xfId="31"/>
    <cellStyle name="_Rid_19_S1" xfId="32"/>
    <cellStyle name="_Rid_19_S5" xfId="33"/>
    <cellStyle name="_Rid_2__S20" xfId="83"/>
    <cellStyle name="_Rid_2__S23" xfId="34"/>
    <cellStyle name="_Rid_2__S25" xfId="82"/>
    <cellStyle name="_Rid_2__S27" xfId="35"/>
    <cellStyle name="_Rid_2__S32" xfId="36"/>
    <cellStyle name="_Rid_2__S37" xfId="37"/>
    <cellStyle name="_Rid_2__S44" xfId="38"/>
    <cellStyle name="_Rid_2__S48" xfId="39"/>
    <cellStyle name="_Rid_2__S52" xfId="40"/>
    <cellStyle name="_Rid_2_S1" xfId="41"/>
    <cellStyle name="_Rid_2_S1 2" xfId="123"/>
    <cellStyle name="_Rid_2_S19" xfId="42"/>
    <cellStyle name="_Rid_2_S19 2" xfId="124"/>
    <cellStyle name="_Rid_2_S20" xfId="43"/>
    <cellStyle name="_Rid_2_S20 2" xfId="105"/>
    <cellStyle name="_Rid_2_S23" xfId="44"/>
    <cellStyle name="_Rid_2_S23 2" xfId="106"/>
    <cellStyle name="_Rid_2_S27" xfId="45"/>
    <cellStyle name="_Rid_2_S27 2" xfId="107"/>
    <cellStyle name="_Rid_2_S29_S28" xfId="46"/>
    <cellStyle name="_Rid_2_S29_S28 2" xfId="125"/>
    <cellStyle name="_Rid_2_S32" xfId="47"/>
    <cellStyle name="_Rid_2_S33" xfId="108"/>
    <cellStyle name="_Rid_2_S34_S33" xfId="48"/>
    <cellStyle name="_Rid_2_S35_S34" xfId="126"/>
    <cellStyle name="_Rid_2_S37" xfId="49"/>
    <cellStyle name="_Rid_2_S39" xfId="127"/>
    <cellStyle name="_Rid_2_S39_S38" xfId="50"/>
    <cellStyle name="_Rid_2_S4" xfId="128"/>
    <cellStyle name="_Rid_2_S41_S40" xfId="129"/>
    <cellStyle name="_Rid_2_S52" xfId="51"/>
    <cellStyle name="_Rid_2_S52 2" xfId="109"/>
    <cellStyle name="_Rid_2_S54_S53" xfId="52"/>
    <cellStyle name="_Rid_2_S54_S53 2" xfId="130"/>
    <cellStyle name="_Rid_2_S56" xfId="131"/>
    <cellStyle name="_Rid_2_S58_S57" xfId="132"/>
    <cellStyle name="_Rid_2_S61" xfId="53"/>
    <cellStyle name="_Rid_2_S65" xfId="133"/>
    <cellStyle name="_Rid_2_S68" xfId="134"/>
    <cellStyle name="_Rid_2_S70_S69" xfId="135"/>
    <cellStyle name="_Rid_2_S77" xfId="136"/>
    <cellStyle name="_Rid_20_S1" xfId="54"/>
    <cellStyle name="_Rid_20_S4" xfId="55"/>
    <cellStyle name="_Rid_22_S1" xfId="137"/>
    <cellStyle name="_Rid_23_S1" xfId="138"/>
    <cellStyle name="_Rid_24_S1" xfId="139"/>
    <cellStyle name="_Rid_25_S1" xfId="140"/>
    <cellStyle name="_Rid_27_S1" xfId="141"/>
    <cellStyle name="_Rid_272_S238_S47_S46" xfId="211"/>
    <cellStyle name="_Rid_28_S1" xfId="142"/>
    <cellStyle name="_Rid_28_S19" xfId="143"/>
    <cellStyle name="_Rid_28_S20" xfId="144"/>
    <cellStyle name="_Rid_28_S23" xfId="145"/>
    <cellStyle name="_Rid_28_S27" xfId="146"/>
    <cellStyle name="_Rid_28_S29_S28" xfId="147"/>
    <cellStyle name="_Rid_28_S33" xfId="148"/>
    <cellStyle name="_Rid_28_S35_S34" xfId="149"/>
    <cellStyle name="_Rid_28_S39" xfId="150"/>
    <cellStyle name="_Rid_28_S41_S40" xfId="151"/>
    <cellStyle name="_Rid_28_S56" xfId="152"/>
    <cellStyle name="_Rid_28_S58_S57" xfId="153"/>
    <cellStyle name="_Rid_29_S1" xfId="154"/>
    <cellStyle name="_Rid_29_S202_S18_S17" xfId="155"/>
    <cellStyle name="_Rid_29_S202_S182_S181" xfId="156"/>
    <cellStyle name="_Rid_29_S202_S184_S183" xfId="157"/>
    <cellStyle name="_Rid_29_S202_S24_S23" xfId="158"/>
    <cellStyle name="_Rid_29_S202_S43_S42" xfId="159"/>
    <cellStyle name="_Rid_29_S202_S45_S44" xfId="160"/>
    <cellStyle name="_Rid_29_S202_S49_S48" xfId="161"/>
    <cellStyle name="_Rid_29_S202_S68_S67" xfId="162"/>
    <cellStyle name="_Rid_29_S202_S70_S69" xfId="163"/>
    <cellStyle name="_Rid_29_S202_S89_S88" xfId="164"/>
    <cellStyle name="_Rid_29_S202_S91_S90" xfId="165"/>
    <cellStyle name="_Rid_29_S207" xfId="166"/>
    <cellStyle name="_Rid_3__S20" xfId="81"/>
    <cellStyle name="_Rid_3__S23" xfId="56"/>
    <cellStyle name="_Rid_3__S23 2" xfId="80"/>
    <cellStyle name="_Rid_3__S23 3" xfId="118"/>
    <cellStyle name="_Rid_3__S25" xfId="79"/>
    <cellStyle name="_Rid_3__S27" xfId="57"/>
    <cellStyle name="_Rid_3__S27 2" xfId="78"/>
    <cellStyle name="_Rid_3__S32" xfId="58"/>
    <cellStyle name="_Rid_3__S37" xfId="59"/>
    <cellStyle name="_Rid_3__S44" xfId="60"/>
    <cellStyle name="_Rid_3__S48" xfId="61"/>
    <cellStyle name="_Rid_3__S52" xfId="62"/>
    <cellStyle name="_Rid_3_S1" xfId="63"/>
    <cellStyle name="_Rid_3_S19" xfId="64"/>
    <cellStyle name="_Rid_3_S20" xfId="65"/>
    <cellStyle name="_Rid_3_S20 2" xfId="110"/>
    <cellStyle name="_Rid_3_S23" xfId="66"/>
    <cellStyle name="_Rid_3_S23 2" xfId="111"/>
    <cellStyle name="_Rid_3_S27" xfId="67"/>
    <cellStyle name="_Rid_3_S27 2" xfId="112"/>
    <cellStyle name="_Rid_3_S29_S28" xfId="68"/>
    <cellStyle name="_Rid_3_S32" xfId="69"/>
    <cellStyle name="_Rid_3_S33" xfId="113"/>
    <cellStyle name="_Rid_3_S34_S33" xfId="70"/>
    <cellStyle name="_Rid_3_S37" xfId="71"/>
    <cellStyle name="_Rid_3_S39" xfId="114"/>
    <cellStyle name="_Rid_3_S39_S38" xfId="72"/>
    <cellStyle name="_Rid_3_S52" xfId="73"/>
    <cellStyle name="_Rid_3_S52 2" xfId="115"/>
    <cellStyle name="_Rid_3_S54_S53" xfId="74"/>
    <cellStyle name="_Rid_3_S56" xfId="116"/>
    <cellStyle name="_Rid_30_S1" xfId="167"/>
    <cellStyle name="_Rid_30_S202_S18_S17" xfId="168"/>
    <cellStyle name="_Rid_30_S202_S182_S181" xfId="169"/>
    <cellStyle name="_Rid_30_S202_S184_S183" xfId="170"/>
    <cellStyle name="_Rid_30_S202_S24_S23" xfId="171"/>
    <cellStyle name="_Rid_30_S202_S43_S42" xfId="172"/>
    <cellStyle name="_Rid_30_S202_S45_S44" xfId="173"/>
    <cellStyle name="_Rid_30_S202_S49_S48" xfId="174"/>
    <cellStyle name="_Rid_30_S202_S68_S67" xfId="175"/>
    <cellStyle name="_Rid_30_S202_S70_S69" xfId="176"/>
    <cellStyle name="_Rid_30_S202_S89_S88" xfId="177"/>
    <cellStyle name="_Rid_30_S202_S91_S90" xfId="178"/>
    <cellStyle name="_Rid_30_S207" xfId="179"/>
    <cellStyle name="_Rid_31_S1" xfId="180"/>
    <cellStyle name="_Rid_31_S202_S18_S17" xfId="181"/>
    <cellStyle name="_Rid_31_S202_S182_S181" xfId="182"/>
    <cellStyle name="_Rid_31_S202_S184_S183" xfId="183"/>
    <cellStyle name="_Rid_31_S202_S24_S23" xfId="184"/>
    <cellStyle name="_Rid_31_S202_S43_S42" xfId="185"/>
    <cellStyle name="_Rid_31_S202_S45_S44" xfId="186"/>
    <cellStyle name="_Rid_31_S202_S49_S48" xfId="187"/>
    <cellStyle name="_Rid_31_S202_S68_S67" xfId="188"/>
    <cellStyle name="_Rid_31_S202_S70_S69" xfId="189"/>
    <cellStyle name="_Rid_31_S202_S89_S88" xfId="190"/>
    <cellStyle name="_Rid_31_S202_S91_S90" xfId="191"/>
    <cellStyle name="_Rid_31_S207" xfId="192"/>
    <cellStyle name="_Rid_7_S1" xfId="75"/>
    <cellStyle name="_Rid_7_S1 2" xfId="193"/>
    <cellStyle name="_Rid_7_S4" xfId="76"/>
    <cellStyle name="_Rid_7_S4 2" xfId="194"/>
    <cellStyle name="_Rid_71_S1" xfId="195"/>
    <cellStyle name="_Rid_71_S202_S18_S17" xfId="196"/>
    <cellStyle name="_Rid_71_S202_S182_S181" xfId="197"/>
    <cellStyle name="_Rid_71_S202_S184_S183" xfId="198"/>
    <cellStyle name="_Rid_71_S202_S24_S23" xfId="199"/>
    <cellStyle name="_Rid_71_S202_S43_S42" xfId="200"/>
    <cellStyle name="_Rid_71_S202_S45_S44" xfId="201"/>
    <cellStyle name="_Rid_71_S202_S49_S48" xfId="202"/>
    <cellStyle name="_Rid_71_S202_S68_S67" xfId="203"/>
    <cellStyle name="_Rid_71_S202_S70_S69" xfId="204"/>
    <cellStyle name="_Rid_71_S202_S89_S88" xfId="205"/>
    <cellStyle name="_Rid_71_S202_S91_S90" xfId="206"/>
    <cellStyle name="_Rid_71_S207" xfId="207"/>
    <cellStyle name="Euro" xfId="98"/>
    <cellStyle name="Hipervínculo 2" xfId="120"/>
    <cellStyle name="Millares 2" xfId="208"/>
    <cellStyle name="Normal" xfId="0" builtinId="0"/>
    <cellStyle name="Normal 2" xfId="3"/>
    <cellStyle name="Normal 2 2" xfId="85"/>
    <cellStyle name="Normal 2 2 2" xfId="100"/>
    <cellStyle name="Normal 2 3" xfId="99"/>
    <cellStyle name="Normal 3" xfId="6"/>
    <cellStyle name="Normal 4" xfId="1"/>
    <cellStyle name="Normal 4 2" xfId="101"/>
    <cellStyle name="Normal 4 3" xfId="210"/>
    <cellStyle name="Normal 5" xfId="102"/>
    <cellStyle name="Normal 6" xfId="103"/>
    <cellStyle name="Normal 7" xfId="86"/>
    <cellStyle name="Normal 9" xfId="104"/>
    <cellStyle name="Porcentaje" xfId="209" builtinId="5"/>
    <cellStyle name="Porcentaje 2" xfId="117"/>
    <cellStyle name="Porcentual 2" xfId="77"/>
    <cellStyle name="Porcentual 2 2" xfId="119"/>
    <cellStyle name="Porcentual 3" xfId="84"/>
  </cellStyles>
  <dxfs count="205"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  <u/>
      </font>
    </dxf>
    <dxf>
      <font>
        <b/>
        <i/>
        <u/>
      </font>
    </dxf>
    <dxf>
      <font>
        <b/>
        <i/>
        <u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/>
        <color auto="1"/>
      </font>
    </dxf>
    <dxf>
      <font>
        <b/>
        <i/>
        <u/>
      </font>
    </dxf>
    <dxf>
      <font>
        <b/>
        <i/>
        <color auto="1"/>
      </font>
    </dxf>
    <dxf>
      <font>
        <b/>
        <i/>
        <u/>
      </font>
    </dxf>
    <dxf>
      <font>
        <b/>
        <i/>
        <color auto="1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u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0" tint="-0.34998626667073579"/>
      </font>
    </dxf>
    <dxf>
      <font>
        <b/>
        <i/>
        <u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u/>
      </font>
    </dxf>
    <dxf>
      <font>
        <b/>
        <i val="0"/>
        <color theme="0" tint="-0.34998626667073579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  <u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 val="0"/>
        <color theme="3"/>
      </font>
    </dxf>
    <dxf>
      <font>
        <b/>
        <i/>
        <u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</font>
    </dxf>
    <dxf>
      <font>
        <b/>
        <i/>
        <u/>
      </font>
    </dxf>
    <dxf>
      <font>
        <b/>
        <i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/>
        <u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</font>
    </dxf>
    <dxf>
      <font>
        <b/>
        <i val="0"/>
        <color theme="3"/>
      </font>
    </dxf>
    <dxf>
      <font>
        <b/>
        <i/>
        <color auto="1"/>
      </font>
    </dxf>
    <dxf>
      <font>
        <b/>
        <i/>
        <color auto="1"/>
      </font>
    </dxf>
    <dxf>
      <font>
        <b/>
        <i/>
        <u/>
      </font>
    </dxf>
    <dxf>
      <font>
        <b/>
        <i/>
      </font>
    </dxf>
    <dxf>
      <font>
        <b/>
        <i/>
        <color auto="1"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/>
        <u/>
      </font>
    </dxf>
    <dxf>
      <font>
        <b/>
        <i val="0"/>
        <color theme="3"/>
      </font>
    </dxf>
    <dxf>
      <font>
        <b/>
        <i val="0"/>
        <color theme="3"/>
      </font>
    </dxf>
    <dxf>
      <font>
        <b/>
        <i/>
        <u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14</xdr:row>
      <xdr:rowOff>32871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47950" cy="26998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0</xdr:row>
      <xdr:rowOff>57150</xdr:rowOff>
    </xdr:from>
    <xdr:to>
      <xdr:col>8</xdr:col>
      <xdr:colOff>800100</xdr:colOff>
      <xdr:row>1</xdr:row>
      <xdr:rowOff>163830</xdr:rowOff>
    </xdr:to>
    <xdr:pic>
      <xdr:nvPicPr>
        <xdr:cNvPr id="2" name="1 Imagen" descr="cid:image001.png@01CEF682.E79D4C3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57150"/>
          <a:ext cx="1314450" cy="297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0</xdr:row>
      <xdr:rowOff>66675</xdr:rowOff>
    </xdr:from>
    <xdr:to>
      <xdr:col>8</xdr:col>
      <xdr:colOff>790575</xdr:colOff>
      <xdr:row>1</xdr:row>
      <xdr:rowOff>173355</xdr:rowOff>
    </xdr:to>
    <xdr:pic>
      <xdr:nvPicPr>
        <xdr:cNvPr id="3" name="2 Imagen" descr="cid:image001.png@01CEF682.E79D4C3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66675"/>
          <a:ext cx="1314450" cy="297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352425</xdr:colOff>
      <xdr:row>0</xdr:row>
      <xdr:rowOff>57150</xdr:rowOff>
    </xdr:from>
    <xdr:to>
      <xdr:col>18</xdr:col>
      <xdr:colOff>819150</xdr:colOff>
      <xdr:row>1</xdr:row>
      <xdr:rowOff>163830</xdr:rowOff>
    </xdr:to>
    <xdr:pic>
      <xdr:nvPicPr>
        <xdr:cNvPr id="2" name="1 Imagen" descr="cid:image001.png@01CEF682.E79D4C3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63300" y="57150"/>
          <a:ext cx="1314450" cy="297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333375</xdr:colOff>
      <xdr:row>0</xdr:row>
      <xdr:rowOff>57150</xdr:rowOff>
    </xdr:from>
    <xdr:to>
      <xdr:col>19</xdr:col>
      <xdr:colOff>800100</xdr:colOff>
      <xdr:row>1</xdr:row>
      <xdr:rowOff>163830</xdr:rowOff>
    </xdr:to>
    <xdr:pic>
      <xdr:nvPicPr>
        <xdr:cNvPr id="2" name="1 Imagen" descr="cid:image001.png@01CEF682.E79D4C3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1975" y="57150"/>
          <a:ext cx="1314450" cy="297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rpetas%20compartidas%205/Equipo%20de%20Dise&#241;o/Com.Precio/COMPOSICI&#211;N%20PRECIOS%20WEB/2021/EXCEL%20base/Comp.Precios%20WEB%20PROPUESTA_08_21/Composici&#243;n_Web_09-2021%20propuesta%20LUC%20TREB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rpetas%20compartidas%205/Equipo%20de%20Dise&#241;o/Com.Precio/COMPOSICI&#211;N%20PRECIOS%20WEB/2021/EXCEL%20base/Comp.Precios%20WEB%20PROPUESTA_10_21/Composici&#243;n_Web_10-2021%20propuesta%20LUC%20TREB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 INF."/>
      <sheetName val="listado publicación"/>
      <sheetName val="Supergas-glp"/>
      <sheetName val="Supergas granel-propano"/>
      <sheetName val="Gasolina SúperLUC"/>
      <sheetName val="Gasoil LUC."/>
      <sheetName val="1.Tarifa SupergasLUC."/>
      <sheetName val="2.Tarifa Supergas granelLUC."/>
      <sheetName val="3.Tarifa Gasolina SúperLUC."/>
      <sheetName val="4.Tarifa GasoilLUC"/>
      <sheetName val="4.Tarifa GasoilLUC (4)"/>
      <sheetName val="Gasolina Súper"/>
      <sheetName val="Gasoil"/>
      <sheetName val="5.Evolucion tarifa Supergas"/>
      <sheetName val="6.Evolucion tarifa SG Granel"/>
      <sheetName val="3.Tarifa Gasolina Súper"/>
      <sheetName val="4.Tarifa Gasoil"/>
      <sheetName val="7.Evolucion tarifa Gas.Súper"/>
      <sheetName val="8.Evolucion tarifa Gasoil"/>
      <sheetName val="7.Evolucion tarifa Gas.Su.LUC"/>
      <sheetName val="8.Evolucion tarifa Gasoil LUC"/>
      <sheetName val="9.Comparativo URSEA SG LUC"/>
      <sheetName val="10.Comparativo URSEA SG G LUC"/>
      <sheetName val="11.Comparativo URSEA Gas.Sú"/>
      <sheetName val="11.Comparativo URSEA SuperLUC"/>
      <sheetName val="12.Comparativo URSEA Gasoil"/>
      <sheetName val="12.Comparativo URSEA GasoilLUC"/>
    </sheetNames>
    <sheetDataSet>
      <sheetData sheetId="0"/>
      <sheetData sheetId="1"/>
      <sheetData sheetId="2">
        <row r="2">
          <cell r="C2">
            <v>37.799999999999997</v>
          </cell>
        </row>
      </sheetData>
      <sheetData sheetId="3">
        <row r="2">
          <cell r="C2">
            <v>44.85</v>
          </cell>
          <cell r="D2">
            <v>17.4456782</v>
          </cell>
          <cell r="E2">
            <v>7.3377834494944547E-2</v>
          </cell>
          <cell r="F2">
            <v>8.0877049180327845</v>
          </cell>
          <cell r="G2">
            <v>0.40365000000000006</v>
          </cell>
          <cell r="H2"/>
          <cell r="I2">
            <v>18.839589047472273</v>
          </cell>
          <cell r="J2">
            <v>24.481999999999999</v>
          </cell>
        </row>
        <row r="3">
          <cell r="C3">
            <v>44.85</v>
          </cell>
          <cell r="D3">
            <v>17.409042299999999</v>
          </cell>
          <cell r="E3">
            <v>7.3377834494944547E-2</v>
          </cell>
          <cell r="F3">
            <v>8.0877049180327845</v>
          </cell>
          <cell r="G3">
            <v>0.40365000000000006</v>
          </cell>
          <cell r="H3"/>
          <cell r="I3">
            <v>18.876224947472274</v>
          </cell>
          <cell r="J3">
            <v>23.494</v>
          </cell>
        </row>
        <row r="4">
          <cell r="C4">
            <v>44.85</v>
          </cell>
          <cell r="D4">
            <v>17.7711504</v>
          </cell>
          <cell r="E4">
            <v>7.3377834494944547E-2</v>
          </cell>
          <cell r="F4">
            <v>8.0877049180327845</v>
          </cell>
          <cell r="G4">
            <v>0.40365000000000006</v>
          </cell>
          <cell r="H4"/>
          <cell r="I4">
            <v>18.514116847472273</v>
          </cell>
          <cell r="J4">
            <v>22.109000000000002</v>
          </cell>
        </row>
        <row r="5">
          <cell r="C5">
            <v>44.85</v>
          </cell>
          <cell r="D5">
            <v>18.032386299999999</v>
          </cell>
          <cell r="E5">
            <v>7.3377834494944547E-2</v>
          </cell>
          <cell r="F5">
            <v>8.0877049180327845</v>
          </cell>
          <cell r="G5">
            <v>0.40365000000000006</v>
          </cell>
          <cell r="H5"/>
          <cell r="I5">
            <v>18.252880947472274</v>
          </cell>
          <cell r="J5">
            <v>22.991</v>
          </cell>
        </row>
        <row r="6">
          <cell r="C6">
            <v>44.85</v>
          </cell>
          <cell r="D6">
            <v>18.081073700000001</v>
          </cell>
          <cell r="E6">
            <v>7.3377834494944547E-2</v>
          </cell>
          <cell r="F6">
            <v>8.0877049180327845</v>
          </cell>
          <cell r="G6">
            <v>0.40365000000000006</v>
          </cell>
          <cell r="H6"/>
          <cell r="I6">
            <v>18.204193547472272</v>
          </cell>
          <cell r="J6">
            <v>26.946999999999999</v>
          </cell>
        </row>
        <row r="7">
          <cell r="C7">
            <v>44.85</v>
          </cell>
          <cell r="D7">
            <v>18.097346699999999</v>
          </cell>
          <cell r="E7">
            <v>7.3377834494944547E-2</v>
          </cell>
          <cell r="F7">
            <v>8.0877049180327845</v>
          </cell>
          <cell r="G7">
            <v>0.40365000000000006</v>
          </cell>
          <cell r="H7"/>
          <cell r="I7">
            <v>18.187920547472274</v>
          </cell>
          <cell r="J7">
            <v>26.594000000000001</v>
          </cell>
        </row>
        <row r="8">
          <cell r="C8">
            <v>48.89</v>
          </cell>
          <cell r="D8">
            <v>18.200501599999999</v>
          </cell>
          <cell r="E8">
            <v>7.9987565851902753E-2</v>
          </cell>
          <cell r="F8">
            <v>8.8162295081967201</v>
          </cell>
          <cell r="G8">
            <v>0.44001000000000007</v>
          </cell>
          <cell r="H8"/>
          <cell r="I8">
            <v>21.353271325951379</v>
          </cell>
          <cell r="J8">
            <v>28.040800000000001</v>
          </cell>
        </row>
        <row r="9">
          <cell r="C9">
            <v>48.89</v>
          </cell>
          <cell r="D9">
            <v>18.329725199999999</v>
          </cell>
          <cell r="E9">
            <v>7.9987565851902753E-2</v>
          </cell>
          <cell r="F9">
            <v>8.8162295081967201</v>
          </cell>
          <cell r="G9">
            <v>0.44001000000000007</v>
          </cell>
          <cell r="H9"/>
          <cell r="I9">
            <v>21.22404772595138</v>
          </cell>
          <cell r="J9">
            <v>28.2363</v>
          </cell>
        </row>
        <row r="10">
          <cell r="C10">
            <v>48.89</v>
          </cell>
          <cell r="D10">
            <v>18.423206799999999</v>
          </cell>
          <cell r="E10">
            <v>7.9987565851902753E-2</v>
          </cell>
          <cell r="F10">
            <v>8.8162295081967201</v>
          </cell>
          <cell r="G10">
            <v>0.44001000000000007</v>
          </cell>
          <cell r="H10"/>
          <cell r="I10">
            <v>21.130566125951379</v>
          </cell>
          <cell r="J10">
            <v>31.151</v>
          </cell>
        </row>
        <row r="11">
          <cell r="C11">
            <v>48.89</v>
          </cell>
          <cell r="D11">
            <v>18.559999999999999</v>
          </cell>
          <cell r="E11">
            <v>7.9987565851902753E-2</v>
          </cell>
          <cell r="F11">
            <v>8.8162295081967201</v>
          </cell>
          <cell r="G11">
            <v>0.44001000000000007</v>
          </cell>
          <cell r="H11"/>
          <cell r="I11">
            <v>20.993772925951379</v>
          </cell>
          <cell r="J11">
            <v>29.947600000000001</v>
          </cell>
        </row>
        <row r="12">
          <cell r="C12">
            <v>48.89</v>
          </cell>
          <cell r="D12">
            <v>18.6393387</v>
          </cell>
          <cell r="E12">
            <v>7.9987565851902753E-2</v>
          </cell>
          <cell r="F12">
            <v>8.8162295081967201</v>
          </cell>
          <cell r="G12">
            <v>0.44001000000000007</v>
          </cell>
          <cell r="H12"/>
          <cell r="I12">
            <v>20.914434225951378</v>
          </cell>
          <cell r="J12">
            <v>24.8337</v>
          </cell>
        </row>
        <row r="13">
          <cell r="C13">
            <v>48.89</v>
          </cell>
          <cell r="D13">
            <v>18.704576400000001</v>
          </cell>
          <cell r="E13">
            <v>7.9987565851902753E-2</v>
          </cell>
          <cell r="F13">
            <v>8.8162295081967201</v>
          </cell>
          <cell r="G13">
            <v>0.44001000000000007</v>
          </cell>
          <cell r="H13"/>
          <cell r="I13">
            <v>20.849196525951378</v>
          </cell>
          <cell r="J13">
            <v>22.609100000000002</v>
          </cell>
        </row>
        <row r="14">
          <cell r="C14">
            <v>48.89</v>
          </cell>
          <cell r="D14">
            <v>18.792487900000001</v>
          </cell>
          <cell r="E14">
            <v>7.9987565851902753E-2</v>
          </cell>
          <cell r="F14">
            <v>8.8162295081967201</v>
          </cell>
          <cell r="G14">
            <v>0.39112000000000002</v>
          </cell>
          <cell r="H14"/>
          <cell r="I14">
            <v>20.810175025951377</v>
          </cell>
          <cell r="J14">
            <v>23.462499999999999</v>
          </cell>
        </row>
        <row r="15">
          <cell r="C15">
            <v>48.89</v>
          </cell>
          <cell r="D15">
            <v>18.769936900000001</v>
          </cell>
          <cell r="E15">
            <v>7.9987565851902753E-2</v>
          </cell>
          <cell r="F15">
            <v>8.8162295081967201</v>
          </cell>
          <cell r="G15">
            <v>0.39112000000000002</v>
          </cell>
          <cell r="H15"/>
          <cell r="I15">
            <v>20.832726025951377</v>
          </cell>
          <cell r="J15">
            <v>24.584399999999999</v>
          </cell>
        </row>
        <row r="16">
          <cell r="C16">
            <v>48.89</v>
          </cell>
          <cell r="D16">
            <v>19.094656799999999</v>
          </cell>
          <cell r="E16">
            <v>7.9987565851902753E-2</v>
          </cell>
          <cell r="F16">
            <v>8.8162295081967201</v>
          </cell>
          <cell r="G16">
            <v>0.39112000000000002</v>
          </cell>
          <cell r="H16"/>
          <cell r="I16">
            <v>20.508006125951379</v>
          </cell>
          <cell r="J16">
            <v>24.5075</v>
          </cell>
        </row>
        <row r="17">
          <cell r="C17">
            <v>48.89</v>
          </cell>
          <cell r="D17">
            <v>19.4020808</v>
          </cell>
          <cell r="E17">
            <v>7.9987565851902753E-2</v>
          </cell>
          <cell r="F17">
            <v>8.8162295081967201</v>
          </cell>
          <cell r="G17">
            <v>0.39112000000000002</v>
          </cell>
          <cell r="H17"/>
          <cell r="I17">
            <v>20.200582125951378</v>
          </cell>
          <cell r="J17">
            <v>24.6174</v>
          </cell>
        </row>
        <row r="18">
          <cell r="C18">
            <v>48.89</v>
          </cell>
          <cell r="D18">
            <v>19.489390199999999</v>
          </cell>
          <cell r="E18">
            <v>7.9987565851902753E-2</v>
          </cell>
          <cell r="F18">
            <v>8.8162295081967201</v>
          </cell>
          <cell r="G18">
            <v>0.39112000000000002</v>
          </cell>
          <cell r="H18"/>
          <cell r="I18">
            <v>20.113272725951379</v>
          </cell>
          <cell r="J18">
            <v>23.723400000000002</v>
          </cell>
        </row>
        <row r="19">
          <cell r="C19">
            <v>48.89</v>
          </cell>
          <cell r="D19">
            <v>19.555654100000002</v>
          </cell>
          <cell r="E19">
            <v>7.9987565851902753E-2</v>
          </cell>
          <cell r="F19">
            <v>8.8162295081967201</v>
          </cell>
          <cell r="G19">
            <v>0.39112000000000002</v>
          </cell>
          <cell r="H19"/>
          <cell r="I19">
            <v>20.047008825951377</v>
          </cell>
          <cell r="J19">
            <v>20.6235</v>
          </cell>
        </row>
        <row r="20">
          <cell r="C20">
            <v>48.89</v>
          </cell>
          <cell r="D20">
            <v>19.610409900000001</v>
          </cell>
          <cell r="E20">
            <v>7.9987565851902753E-2</v>
          </cell>
          <cell r="F20">
            <v>8.8162295081967201</v>
          </cell>
          <cell r="G20">
            <v>0.39112000000000002</v>
          </cell>
          <cell r="H20"/>
          <cell r="I20">
            <v>19.992253025951378</v>
          </cell>
          <cell r="J20">
            <v>20.9773</v>
          </cell>
        </row>
        <row r="21">
          <cell r="C21">
            <v>48.89</v>
          </cell>
          <cell r="D21">
            <v>19.7006178</v>
          </cell>
          <cell r="E21">
            <v>7.9987565851902753E-2</v>
          </cell>
          <cell r="F21">
            <v>8.8162295081967201</v>
          </cell>
          <cell r="G21">
            <v>0.39112000000000002</v>
          </cell>
          <cell r="H21"/>
          <cell r="I21">
            <v>19.902045125951378</v>
          </cell>
          <cell r="J21">
            <v>19.9617</v>
          </cell>
        </row>
        <row r="22">
          <cell r="C22">
            <v>48.89</v>
          </cell>
          <cell r="D22">
            <v>19.808971199999998</v>
          </cell>
          <cell r="E22">
            <v>7.9987565851902753E-2</v>
          </cell>
          <cell r="F22">
            <v>8.8162295081967201</v>
          </cell>
          <cell r="G22">
            <v>0.39112000000000002</v>
          </cell>
          <cell r="H22"/>
          <cell r="I22">
            <v>19.79369172595138</v>
          </cell>
          <cell r="J22">
            <v>21.896799999999999</v>
          </cell>
        </row>
        <row r="23">
          <cell r="C23">
            <v>48.89</v>
          </cell>
          <cell r="D23">
            <v>20.090258599999999</v>
          </cell>
          <cell r="E23">
            <v>7.9987565851902753E-2</v>
          </cell>
          <cell r="F23">
            <v>8.8162295081967201</v>
          </cell>
          <cell r="G23">
            <v>0.39112000000000002</v>
          </cell>
          <cell r="H23"/>
          <cell r="I23">
            <v>19.51240432595138</v>
          </cell>
          <cell r="J23">
            <v>22.025200000000002</v>
          </cell>
        </row>
        <row r="24">
          <cell r="C24">
            <v>48.89</v>
          </cell>
          <cell r="D24">
            <v>20.1786557</v>
          </cell>
          <cell r="E24">
            <v>7.9987565851902753E-2</v>
          </cell>
          <cell r="F24">
            <v>8.8162295081967201</v>
          </cell>
          <cell r="G24">
            <v>0.39112000000000002</v>
          </cell>
          <cell r="H24"/>
          <cell r="I24">
            <v>19.424007225951378</v>
          </cell>
          <cell r="J24">
            <v>23.134599999999999</v>
          </cell>
        </row>
        <row r="25">
          <cell r="C25">
            <v>48.89</v>
          </cell>
          <cell r="D25">
            <v>20.293673999999999</v>
          </cell>
          <cell r="E25">
            <v>7.9987565851902753E-2</v>
          </cell>
          <cell r="F25">
            <v>8.8162295081967201</v>
          </cell>
          <cell r="G25">
            <v>0.39112000000000002</v>
          </cell>
          <cell r="H25"/>
          <cell r="I25">
            <v>19.308988925951379</v>
          </cell>
          <cell r="J25">
            <v>22.826000000000001</v>
          </cell>
        </row>
        <row r="26">
          <cell r="C26">
            <v>48.89</v>
          </cell>
          <cell r="D26">
            <v>20.354559999999999</v>
          </cell>
          <cell r="E26">
            <v>7.9987565851902753E-2</v>
          </cell>
          <cell r="F26">
            <v>8.8162295081967201</v>
          </cell>
          <cell r="G26">
            <v>0.34222999999999998</v>
          </cell>
          <cell r="H26"/>
          <cell r="I26">
            <v>19.296992925951379</v>
          </cell>
          <cell r="J26">
            <v>20.602699999999999</v>
          </cell>
        </row>
        <row r="27">
          <cell r="C27">
            <v>48.89</v>
          </cell>
          <cell r="D27">
            <v>20.350484100000003</v>
          </cell>
          <cell r="E27">
            <v>7.9987565851902753E-2</v>
          </cell>
          <cell r="F27">
            <v>8.8162295081967201</v>
          </cell>
          <cell r="G27">
            <v>0.34222999999999998</v>
          </cell>
          <cell r="H27"/>
          <cell r="I27">
            <v>19.301068825951376</v>
          </cell>
          <cell r="J27">
            <v>20.2378</v>
          </cell>
        </row>
        <row r="28">
          <cell r="C28">
            <v>48.89</v>
          </cell>
          <cell r="D28">
            <v>20.6496362</v>
          </cell>
          <cell r="E28">
            <v>7.9987565851902753E-2</v>
          </cell>
          <cell r="F28">
            <v>8.8162295081967201</v>
          </cell>
          <cell r="G28">
            <v>0.34222999999999998</v>
          </cell>
          <cell r="H28"/>
          <cell r="I28">
            <v>19.001916725951379</v>
          </cell>
          <cell r="J28">
            <v>19.678799999999999</v>
          </cell>
        </row>
        <row r="29">
          <cell r="C29">
            <v>48.89</v>
          </cell>
          <cell r="D29">
            <v>20.9201464</v>
          </cell>
          <cell r="E29">
            <v>7.9987565851902753E-2</v>
          </cell>
          <cell r="F29">
            <v>8.8162295081967201</v>
          </cell>
          <cell r="G29">
            <v>0.34222999999999998</v>
          </cell>
          <cell r="H29"/>
          <cell r="I29">
            <v>18.731406525951378</v>
          </cell>
          <cell r="J29">
            <v>19.722999999999999</v>
          </cell>
        </row>
        <row r="30">
          <cell r="C30">
            <v>48.89</v>
          </cell>
          <cell r="D30">
            <v>21.133531900000001</v>
          </cell>
          <cell r="E30">
            <v>7.9987565851902753E-2</v>
          </cell>
          <cell r="F30">
            <v>8.8162295081967201</v>
          </cell>
          <cell r="G30">
            <v>0.34222999999999998</v>
          </cell>
          <cell r="H30"/>
          <cell r="I30">
            <v>18.518021025951377</v>
          </cell>
          <cell r="J30">
            <v>22.670200000000001</v>
          </cell>
        </row>
        <row r="31">
          <cell r="C31">
            <v>48.89</v>
          </cell>
          <cell r="D31">
            <v>21.4336281</v>
          </cell>
          <cell r="E31">
            <v>7.9987565851902753E-2</v>
          </cell>
          <cell r="F31">
            <v>8.8162295081967201</v>
          </cell>
          <cell r="G31">
            <v>0.34222999999999998</v>
          </cell>
          <cell r="H31"/>
          <cell r="I31">
            <v>18.217924825951378</v>
          </cell>
          <cell r="J31">
            <v>25.614999999999998</v>
          </cell>
        </row>
        <row r="32">
          <cell r="C32">
            <v>48.89</v>
          </cell>
          <cell r="D32">
            <v>21.5257927</v>
          </cell>
          <cell r="E32">
            <v>7.9987565851902753E-2</v>
          </cell>
          <cell r="F32">
            <v>8.8162295081967201</v>
          </cell>
          <cell r="G32">
            <v>0.34222999999999998</v>
          </cell>
          <cell r="H32"/>
          <cell r="I32">
            <v>18.125760225951378</v>
          </cell>
          <cell r="J32">
            <v>25.8157</v>
          </cell>
        </row>
        <row r="33">
          <cell r="C33">
            <v>48.89</v>
          </cell>
          <cell r="D33">
            <v>21.527945299999999</v>
          </cell>
          <cell r="E33">
            <v>7.9987565851902753E-2</v>
          </cell>
          <cell r="F33">
            <v>8.8162295081967201</v>
          </cell>
          <cell r="G33">
            <v>0.34222999999999998</v>
          </cell>
          <cell r="H33"/>
          <cell r="I33">
            <v>18.123607625951379</v>
          </cell>
          <cell r="J33">
            <v>26.322399999999998</v>
          </cell>
        </row>
        <row r="34">
          <cell r="C34">
            <v>48.89</v>
          </cell>
          <cell r="D34">
            <v>21.611904299999999</v>
          </cell>
          <cell r="E34">
            <v>7.9987565851902753E-2</v>
          </cell>
          <cell r="F34">
            <v>8.8162295081967201</v>
          </cell>
          <cell r="G34">
            <v>0.34222999999999998</v>
          </cell>
          <cell r="H34"/>
          <cell r="I34">
            <v>18.039648625951379</v>
          </cell>
          <cell r="J34">
            <v>24.8688</v>
          </cell>
        </row>
        <row r="35">
          <cell r="C35">
            <v>48.89</v>
          </cell>
          <cell r="D35">
            <v>21.823701</v>
          </cell>
          <cell r="E35">
            <v>7.9987565851902753E-2</v>
          </cell>
          <cell r="F35">
            <v>8.8162295081967201</v>
          </cell>
          <cell r="G35">
            <v>0.34222999999999998</v>
          </cell>
          <cell r="H35"/>
          <cell r="I35">
            <v>17.827851925951379</v>
          </cell>
          <cell r="J35">
            <v>34.00753313725491</v>
          </cell>
        </row>
        <row r="36">
          <cell r="C36">
            <v>48.89</v>
          </cell>
          <cell r="D36">
            <v>21.9546432</v>
          </cell>
          <cell r="E36">
            <v>7.9987565851902753E-2</v>
          </cell>
          <cell r="F36">
            <v>8.8162295081967201</v>
          </cell>
          <cell r="G36">
            <v>0.34222999999999998</v>
          </cell>
          <cell r="H36"/>
          <cell r="I36">
            <v>17.696909725951379</v>
          </cell>
          <cell r="J36">
            <v>35.612770588235293</v>
          </cell>
        </row>
        <row r="37">
          <cell r="C37">
            <v>48.89</v>
          </cell>
          <cell r="D37">
            <v>22.055634600000001</v>
          </cell>
          <cell r="E37">
            <v>7.9987565851902753E-2</v>
          </cell>
          <cell r="F37">
            <v>8.8162295081967201</v>
          </cell>
          <cell r="G37">
            <v>0.34222999999999998</v>
          </cell>
          <cell r="H37"/>
          <cell r="I37">
            <v>17.595918325951377</v>
          </cell>
          <cell r="J37">
            <v>39.365068039215693</v>
          </cell>
        </row>
        <row r="38">
          <cell r="C38">
            <v>52.26</v>
          </cell>
          <cell r="D38">
            <v>22.101951400000001</v>
          </cell>
          <cell r="E38">
            <v>8.5501128889761469E-2</v>
          </cell>
          <cell r="F38">
            <v>9.4239344262295077</v>
          </cell>
          <cell r="G38">
            <v>0.31356000000000001</v>
          </cell>
          <cell r="H38"/>
          <cell r="I38">
            <v>20.335053044880731</v>
          </cell>
          <cell r="J38">
            <v>44.189931968627448</v>
          </cell>
        </row>
        <row r="39">
          <cell r="C39">
            <v>52.26</v>
          </cell>
          <cell r="D39">
            <v>22.073218900000001</v>
          </cell>
          <cell r="E39">
            <v>8.5501128889761469E-2</v>
          </cell>
          <cell r="F39">
            <v>9.4239344262295077</v>
          </cell>
          <cell r="G39">
            <v>0.31356000000000001</v>
          </cell>
          <cell r="H39"/>
          <cell r="I39">
            <v>20.363785544880731</v>
          </cell>
          <cell r="J39">
            <v>48.408321314878883</v>
          </cell>
        </row>
        <row r="40">
          <cell r="C40">
            <v>52.26</v>
          </cell>
          <cell r="D40">
            <v>22.331475600000001</v>
          </cell>
          <cell r="E40">
            <v>8.5501128889761469E-2</v>
          </cell>
          <cell r="F40">
            <v>9.4239344262295077</v>
          </cell>
          <cell r="G40">
            <v>0.31356000000000001</v>
          </cell>
          <cell r="H40"/>
          <cell r="I40">
            <v>20.10552884488073</v>
          </cell>
          <cell r="J40">
            <v>50.054549999999992</v>
          </cell>
        </row>
        <row r="41">
          <cell r="C41">
            <v>52.26</v>
          </cell>
          <cell r="D41">
            <v>22.626251100000001</v>
          </cell>
          <cell r="E41">
            <v>8.5501128889761469E-2</v>
          </cell>
          <cell r="F41">
            <v>9.4239344262295077</v>
          </cell>
          <cell r="G41">
            <v>0.31356000000000001</v>
          </cell>
          <cell r="H41"/>
          <cell r="I41">
            <v>19.810753344880723</v>
          </cell>
          <cell r="J41">
            <v>48.614584313725494</v>
          </cell>
        </row>
        <row r="42">
          <cell r="C42">
            <v>52.26</v>
          </cell>
          <cell r="D42">
            <v>22.734857099999999</v>
          </cell>
          <cell r="E42">
            <v>8.5501128889761469E-2</v>
          </cell>
          <cell r="F42">
            <v>9.4239344262295077</v>
          </cell>
          <cell r="G42">
            <v>0.31356000000000001</v>
          </cell>
          <cell r="H42"/>
          <cell r="I42">
            <v>19.702147344880728</v>
          </cell>
          <cell r="J42">
            <v>50.038404705882357</v>
          </cell>
        </row>
        <row r="43">
          <cell r="C43">
            <v>58.53</v>
          </cell>
          <cell r="D43">
            <v>22.823523000000002</v>
          </cell>
          <cell r="E43">
            <v>9.5759301069991171E-2</v>
          </cell>
          <cell r="F43">
            <v>10.554590163934428</v>
          </cell>
          <cell r="G43">
            <v>0.35117999999999999</v>
          </cell>
          <cell r="H43"/>
          <cell r="I43">
            <v>24.704947534995583</v>
          </cell>
          <cell r="J43">
            <v>52.352941176470587</v>
          </cell>
        </row>
        <row r="44">
          <cell r="C44">
            <v>58.53</v>
          </cell>
          <cell r="D44">
            <v>22.937640600000002</v>
          </cell>
          <cell r="E44">
            <v>9.5759301069991171E-2</v>
          </cell>
          <cell r="F44">
            <v>10.554590163934428</v>
          </cell>
          <cell r="G44">
            <v>0.35117999999999999</v>
          </cell>
          <cell r="H44">
            <v>6.2368032786885241E-2</v>
          </cell>
          <cell r="I44">
            <v>24.528461902208697</v>
          </cell>
          <cell r="J44">
            <v>52.352941176470587</v>
          </cell>
        </row>
        <row r="45">
          <cell r="C45">
            <v>58.53</v>
          </cell>
          <cell r="D45">
            <v>23.118848</v>
          </cell>
          <cell r="E45">
            <v>9.5759301069991171E-2</v>
          </cell>
          <cell r="F45">
            <v>10.554590163934428</v>
          </cell>
          <cell r="G45">
            <v>0.35117999999999999</v>
          </cell>
          <cell r="H45">
            <v>6.2368032786885241E-2</v>
          </cell>
          <cell r="I45">
            <v>24.347254502208699</v>
          </cell>
          <cell r="J45">
            <v>57.196078431372548</v>
          </cell>
        </row>
        <row r="46">
          <cell r="C46">
            <v>58.53</v>
          </cell>
          <cell r="D46">
            <v>23.278368100000002</v>
          </cell>
          <cell r="E46">
            <v>9.5759301069991171E-2</v>
          </cell>
          <cell r="F46">
            <v>10.554590163934428</v>
          </cell>
          <cell r="G46">
            <v>0.35117999999999999</v>
          </cell>
          <cell r="H46">
            <v>6.2368032786885241E-2</v>
          </cell>
          <cell r="I46">
            <v>24.187734402208697</v>
          </cell>
          <cell r="J46">
            <v>57.274509803921568</v>
          </cell>
        </row>
        <row r="47">
          <cell r="C47">
            <v>68.53</v>
          </cell>
          <cell r="D47">
            <v>23.480889900000001</v>
          </cell>
          <cell r="E47">
            <v>0.11212002225058082</v>
          </cell>
          <cell r="F47">
            <v>12.357868852459013</v>
          </cell>
          <cell r="G47">
            <v>0.41117999999999999</v>
          </cell>
          <cell r="H47">
            <v>7.302377049180328E-2</v>
          </cell>
          <cell r="I47">
            <v>32.094917454798605</v>
          </cell>
          <cell r="J47">
            <v>59.686274509803923</v>
          </cell>
        </row>
      </sheetData>
      <sheetData sheetId="4">
        <row r="2">
          <cell r="C2">
            <v>45.9</v>
          </cell>
        </row>
      </sheetData>
      <sheetData sheetId="5">
        <row r="2">
          <cell r="C2">
            <v>41.8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 INF."/>
      <sheetName val="listado publicación"/>
      <sheetName val="Supergas-glp"/>
      <sheetName val="Supergas granel-propano"/>
      <sheetName val="Gasolina SúperLUC"/>
      <sheetName val="Gasoil LUC."/>
      <sheetName val="1.Tarifa SupergasLUC."/>
      <sheetName val="2.Tarifa Supergas granelLUC."/>
      <sheetName val="3.Tarifa Gasolina SúperLUC."/>
      <sheetName val="4.Tarifa GasoilLUC"/>
      <sheetName val="4.Tarifa GasoilLUC (4)"/>
      <sheetName val="Gasolina Súper"/>
      <sheetName val="Gasoil"/>
      <sheetName val="5.Evolucion tarifa Supergas"/>
      <sheetName val="6.Evolucion tarifa SG Granel"/>
      <sheetName val="3.Tarifa Gasolina Súper"/>
      <sheetName val="4.Tarifa Gasoil"/>
      <sheetName val="7.Evolucion tarifa Gas.Súper"/>
      <sheetName val="8.Evolucion tarifa Gasoil"/>
      <sheetName val="7.Evolucion tarifa Gas.Su.LUC"/>
      <sheetName val="8.Evolucion tarifa Gasoil LUC"/>
      <sheetName val="9.Comparativo URSEA SG LUC"/>
      <sheetName val="10.Comparativo URSEA SG G LUC"/>
      <sheetName val="11.Comparativo URSEA Gas.Sú"/>
      <sheetName val="11.Comparativo URSEA SuperLUC"/>
      <sheetName val="12.Comparativo URSEA Gasoil"/>
      <sheetName val="12.Comparativo URSEA GasoilLUC"/>
    </sheetNames>
    <sheetDataSet>
      <sheetData sheetId="0">
        <row r="3">
          <cell r="B3">
            <v>0.01</v>
          </cell>
        </row>
        <row r="4">
          <cell r="A4">
            <v>2018</v>
          </cell>
          <cell r="B4">
            <v>9.0000000000000011E-3</v>
          </cell>
        </row>
        <row r="5">
          <cell r="A5">
            <v>2019</v>
          </cell>
          <cell r="B5">
            <v>8.0000000000000002E-3</v>
          </cell>
        </row>
        <row r="6">
          <cell r="A6">
            <v>2020</v>
          </cell>
          <cell r="B6">
            <v>6.9999999999999993E-3</v>
          </cell>
        </row>
        <row r="7">
          <cell r="A7">
            <v>2021</v>
          </cell>
          <cell r="B7">
            <v>6.0000000000000001E-3</v>
          </cell>
        </row>
        <row r="8">
          <cell r="A8">
            <v>2022</v>
          </cell>
          <cell r="B8">
            <v>5.0000000000000001E-3</v>
          </cell>
        </row>
        <row r="9">
          <cell r="A9">
            <v>2023</v>
          </cell>
          <cell r="B9">
            <v>4.0000000000000001E-3</v>
          </cell>
        </row>
        <row r="10">
          <cell r="A10">
            <v>2024</v>
          </cell>
          <cell r="B10">
            <v>3.0000000000000009E-3</v>
          </cell>
        </row>
        <row r="11">
          <cell r="A11">
            <v>2025</v>
          </cell>
          <cell r="B11">
            <v>2E-3</v>
          </cell>
        </row>
        <row r="12">
          <cell r="A12">
            <v>2026</v>
          </cell>
          <cell r="B12">
            <v>1.0000000000000009E-3</v>
          </cell>
        </row>
        <row r="13">
          <cell r="A13">
            <v>2027</v>
          </cell>
          <cell r="B13">
            <v>0</v>
          </cell>
        </row>
      </sheetData>
      <sheetData sheetId="1"/>
      <sheetData sheetId="2">
        <row r="2">
          <cell r="C2">
            <v>37.799999999999997</v>
          </cell>
          <cell r="D2">
            <v>20.985905500000001</v>
          </cell>
          <cell r="E2">
            <v>6.1967213114754095E-2</v>
          </cell>
          <cell r="F2">
            <v>6.8163934426229496</v>
          </cell>
          <cell r="G2">
            <v>0.378</v>
          </cell>
          <cell r="I2">
            <v>9.557733844262291</v>
          </cell>
          <cell r="J2">
            <v>19</v>
          </cell>
        </row>
        <row r="3">
          <cell r="C3">
            <v>37.799999999999997</v>
          </cell>
          <cell r="D3">
            <v>20.985905500000001</v>
          </cell>
          <cell r="E3">
            <v>6.1967213114754095E-2</v>
          </cell>
          <cell r="F3">
            <v>6.8163934426229496</v>
          </cell>
          <cell r="G3">
            <v>0.378</v>
          </cell>
          <cell r="I3">
            <v>9.557733844262291</v>
          </cell>
          <cell r="J3">
            <v>20.5</v>
          </cell>
        </row>
        <row r="4">
          <cell r="C4">
            <v>37.799999999999997</v>
          </cell>
          <cell r="D4">
            <v>21.062209300000003</v>
          </cell>
          <cell r="E4">
            <v>6.1967213114754095E-2</v>
          </cell>
          <cell r="F4">
            <v>6.8163934426229496</v>
          </cell>
          <cell r="G4">
            <v>0.378</v>
          </cell>
          <cell r="I4">
            <v>9.4814300442622894</v>
          </cell>
          <cell r="J4">
            <v>15.9</v>
          </cell>
        </row>
        <row r="5">
          <cell r="C5">
            <v>37.799999999999997</v>
          </cell>
          <cell r="D5">
            <v>21.625044100000004</v>
          </cell>
          <cell r="E5">
            <v>6.1967213114754095E-2</v>
          </cell>
          <cell r="F5">
            <v>6.8163934426229496</v>
          </cell>
          <cell r="G5">
            <v>0.378</v>
          </cell>
          <cell r="I5">
            <v>8.9185952442622884</v>
          </cell>
          <cell r="J5">
            <v>16.399999999999999</v>
          </cell>
        </row>
        <row r="6">
          <cell r="C6">
            <v>37.799999999999997</v>
          </cell>
          <cell r="D6">
            <v>21.854465700000002</v>
          </cell>
          <cell r="E6">
            <v>6.1967213114754095E-2</v>
          </cell>
          <cell r="F6">
            <v>6.8163934426229496</v>
          </cell>
          <cell r="G6">
            <v>0.378</v>
          </cell>
          <cell r="I6">
            <v>8.68917364426229</v>
          </cell>
          <cell r="J6">
            <v>16</v>
          </cell>
        </row>
        <row r="7">
          <cell r="C7">
            <v>37.799999999999997</v>
          </cell>
          <cell r="D7">
            <v>21.9960266</v>
          </cell>
          <cell r="E7">
            <v>6.1967213114754095E-2</v>
          </cell>
          <cell r="F7">
            <v>6.8163934426229496</v>
          </cell>
          <cell r="G7">
            <v>0.378</v>
          </cell>
          <cell r="I7">
            <v>8.5476127442622918</v>
          </cell>
          <cell r="J7">
            <v>15.195</v>
          </cell>
        </row>
        <row r="8">
          <cell r="C8">
            <v>37.799999999999997</v>
          </cell>
          <cell r="D8">
            <v>22.0254215</v>
          </cell>
          <cell r="E8">
            <v>6.1967213114754095E-2</v>
          </cell>
          <cell r="F8">
            <v>6.8163934426229496</v>
          </cell>
          <cell r="G8">
            <v>0.378</v>
          </cell>
          <cell r="I8">
            <v>8.518217844262292</v>
          </cell>
          <cell r="J8">
            <v>16.553000000000001</v>
          </cell>
        </row>
        <row r="9">
          <cell r="C9">
            <v>37.799999999999997</v>
          </cell>
          <cell r="D9">
            <v>21.967902600000002</v>
          </cell>
          <cell r="E9">
            <v>6.1967213114754095E-2</v>
          </cell>
          <cell r="F9">
            <v>6.8163934426229496</v>
          </cell>
          <cell r="G9">
            <v>0.378</v>
          </cell>
          <cell r="I9">
            <v>8.57573674426229</v>
          </cell>
          <cell r="J9">
            <v>18.189</v>
          </cell>
        </row>
        <row r="10">
          <cell r="C10">
            <v>37.799999999999997</v>
          </cell>
          <cell r="D10">
            <v>21.978397599999997</v>
          </cell>
          <cell r="E10">
            <v>6.1967213114754095E-2</v>
          </cell>
          <cell r="F10">
            <v>6.8163934426229496</v>
          </cell>
          <cell r="G10">
            <v>0.378</v>
          </cell>
          <cell r="I10">
            <v>8.5652417442622948</v>
          </cell>
          <cell r="J10">
            <v>20.094999999999999</v>
          </cell>
        </row>
        <row r="11">
          <cell r="C11">
            <v>37.799999999999997</v>
          </cell>
          <cell r="D11">
            <v>22.422195800000001</v>
          </cell>
          <cell r="E11">
            <v>6.1967213114754095E-2</v>
          </cell>
          <cell r="F11">
            <v>6.8163934426229496</v>
          </cell>
          <cell r="G11">
            <v>0.378</v>
          </cell>
          <cell r="I11">
            <v>8.1214435442622914</v>
          </cell>
          <cell r="J11">
            <v>20.994</v>
          </cell>
        </row>
        <row r="12">
          <cell r="C12">
            <v>37.799999999999997</v>
          </cell>
          <cell r="D12">
            <v>22.582000000000001</v>
          </cell>
          <cell r="E12">
            <v>6.1967213114754095E-2</v>
          </cell>
          <cell r="F12">
            <v>6.8163934426229496</v>
          </cell>
          <cell r="G12">
            <v>0.378</v>
          </cell>
          <cell r="I12">
            <v>7.9616393442622915</v>
          </cell>
          <cell r="J12">
            <v>21.003</v>
          </cell>
        </row>
        <row r="13">
          <cell r="C13">
            <v>37.799999999999997</v>
          </cell>
          <cell r="D13">
            <v>22.64</v>
          </cell>
          <cell r="E13">
            <v>6.1967213114754095E-2</v>
          </cell>
          <cell r="F13">
            <v>6.8163934426229496</v>
          </cell>
          <cell r="G13">
            <v>0.378</v>
          </cell>
          <cell r="I13">
            <v>7.9036393442622916</v>
          </cell>
          <cell r="J13">
            <v>22.975999999999999</v>
          </cell>
        </row>
        <row r="14">
          <cell r="C14">
            <v>37.799999999999997</v>
          </cell>
          <cell r="D14">
            <v>24.209</v>
          </cell>
          <cell r="E14">
            <v>6.1967213114754095E-2</v>
          </cell>
          <cell r="F14">
            <v>6.8163934426229496</v>
          </cell>
          <cell r="G14">
            <v>0.3402</v>
          </cell>
          <cell r="I14">
            <v>6.3724393442622933</v>
          </cell>
          <cell r="J14">
            <v>23.021000000000001</v>
          </cell>
        </row>
        <row r="15">
          <cell r="C15">
            <v>43.469999999999992</v>
          </cell>
          <cell r="D15">
            <v>23.988</v>
          </cell>
          <cell r="E15">
            <v>7.12622950819672E-2</v>
          </cell>
          <cell r="F15">
            <v>7.8388524590163939</v>
          </cell>
          <cell r="G15">
            <v>0.39122999999999997</v>
          </cell>
          <cell r="I15">
            <v>11.180655245901633</v>
          </cell>
          <cell r="J15">
            <v>22.097000000000001</v>
          </cell>
        </row>
        <row r="16">
          <cell r="C16">
            <v>43.469999999999992</v>
          </cell>
          <cell r="D16">
            <v>24.099</v>
          </cell>
          <cell r="E16">
            <v>7.12622950819672E-2</v>
          </cell>
          <cell r="F16">
            <v>7.8388524590163939</v>
          </cell>
          <cell r="G16">
            <v>0.39122999999999997</v>
          </cell>
          <cell r="I16">
            <v>11.069655245901629</v>
          </cell>
          <cell r="J16">
            <v>22.8</v>
          </cell>
        </row>
        <row r="17">
          <cell r="C17">
            <v>43.469999999999992</v>
          </cell>
          <cell r="D17">
            <v>24.43</v>
          </cell>
          <cell r="E17">
            <v>7.12622950819672E-2</v>
          </cell>
          <cell r="F17">
            <v>7.8388524590163939</v>
          </cell>
          <cell r="G17">
            <v>0.39122999999999997</v>
          </cell>
          <cell r="I17">
            <v>10.738655245901626</v>
          </cell>
          <cell r="J17">
            <v>21.626000000000001</v>
          </cell>
        </row>
        <row r="18">
          <cell r="C18">
            <v>43.469999999999992</v>
          </cell>
          <cell r="D18">
            <v>24.327000000000002</v>
          </cell>
          <cell r="E18">
            <v>7.12622950819672E-2</v>
          </cell>
          <cell r="F18">
            <v>7.8388524590163939</v>
          </cell>
          <cell r="G18">
            <v>0.39122999999999997</v>
          </cell>
          <cell r="I18">
            <v>10.841655245901627</v>
          </cell>
          <cell r="J18">
            <v>25.33</v>
          </cell>
        </row>
        <row r="19">
          <cell r="C19">
            <v>43.469999999999992</v>
          </cell>
          <cell r="D19">
            <v>24.071000000000002</v>
          </cell>
          <cell r="E19">
            <v>7.12622950819672E-2</v>
          </cell>
          <cell r="F19">
            <v>7.8388524590163939</v>
          </cell>
          <cell r="G19">
            <v>0.39122999999999997</v>
          </cell>
          <cell r="I19">
            <v>11.097655245901628</v>
          </cell>
          <cell r="J19">
            <v>25.009599999999999</v>
          </cell>
        </row>
        <row r="20">
          <cell r="C20">
            <v>43.469999999999992</v>
          </cell>
          <cell r="D20">
            <v>24.114000000000001</v>
          </cell>
          <cell r="E20">
            <v>7.12622950819672E-2</v>
          </cell>
          <cell r="F20">
            <v>7.8388524590163939</v>
          </cell>
          <cell r="G20">
            <v>0.39122999999999997</v>
          </cell>
          <cell r="I20">
            <v>11.054655245901628</v>
          </cell>
          <cell r="J20">
            <v>26.362200000000001</v>
          </cell>
        </row>
        <row r="21">
          <cell r="C21">
            <v>43.469999999999992</v>
          </cell>
          <cell r="D21">
            <v>24.734000000000002</v>
          </cell>
          <cell r="E21">
            <v>7.12622950819672E-2</v>
          </cell>
          <cell r="F21">
            <v>7.8388524590163939</v>
          </cell>
          <cell r="G21">
            <v>0.39122999999999997</v>
          </cell>
          <cell r="I21">
            <v>10.434655245901624</v>
          </cell>
          <cell r="J21">
            <v>26.55</v>
          </cell>
        </row>
        <row r="22">
          <cell r="C22">
            <v>43.469999999999992</v>
          </cell>
          <cell r="D22">
            <v>25.075057842309974</v>
          </cell>
          <cell r="E22">
            <v>7.12622950819672E-2</v>
          </cell>
          <cell r="F22">
            <v>7.8388524590163939</v>
          </cell>
          <cell r="G22">
            <v>0.39122999999999997</v>
          </cell>
          <cell r="I22">
            <v>10.093597403591659</v>
          </cell>
          <cell r="J22">
            <v>29.28</v>
          </cell>
        </row>
        <row r="23">
          <cell r="C23">
            <v>43.469999999999992</v>
          </cell>
          <cell r="D23">
            <v>25.285245899103511</v>
          </cell>
          <cell r="E23">
            <v>7.12622950819672E-2</v>
          </cell>
          <cell r="F23">
            <v>7.8388524590163939</v>
          </cell>
          <cell r="G23">
            <v>0.39122999999999997</v>
          </cell>
          <cell r="I23">
            <v>9.8834093467981177</v>
          </cell>
          <cell r="J23">
            <v>28.153400000000001</v>
          </cell>
        </row>
        <row r="24">
          <cell r="C24">
            <v>43.469999999999992</v>
          </cell>
          <cell r="D24">
            <v>25.361999999999998</v>
          </cell>
          <cell r="E24">
            <v>7.12622950819672E-2</v>
          </cell>
          <cell r="F24">
            <v>7.8388524590163939</v>
          </cell>
          <cell r="G24">
            <v>0.39122999999999997</v>
          </cell>
          <cell r="I24">
            <v>9.8066552459016307</v>
          </cell>
          <cell r="J24">
            <v>23.366599999999998</v>
          </cell>
        </row>
        <row r="25">
          <cell r="C25">
            <v>43.47</v>
          </cell>
          <cell r="D25">
            <v>25.626842700000001</v>
          </cell>
          <cell r="E25">
            <v>7.1262295081967214E-2</v>
          </cell>
          <cell r="F25">
            <v>7.8388524590163939</v>
          </cell>
          <cell r="G25">
            <v>0.39123000000000002</v>
          </cell>
          <cell r="I25">
            <v>9.5418125459016352</v>
          </cell>
          <cell r="J25">
            <v>21.2836</v>
          </cell>
        </row>
        <row r="26">
          <cell r="C26">
            <v>46.9</v>
          </cell>
          <cell r="D26">
            <v>25.718802500000002</v>
          </cell>
          <cell r="E26">
            <v>7.6731782336965412E-2</v>
          </cell>
          <cell r="F26">
            <v>8.4573770491803302</v>
          </cell>
          <cell r="G26">
            <v>0.37519999999999998</v>
          </cell>
          <cell r="I26">
            <v>12.271888668482703</v>
          </cell>
          <cell r="J26">
            <v>22.085000000000001</v>
          </cell>
        </row>
        <row r="27">
          <cell r="C27">
            <v>46.9</v>
          </cell>
          <cell r="D27">
            <v>25.683577200000002</v>
          </cell>
          <cell r="E27">
            <v>7.6731782336965412E-2</v>
          </cell>
          <cell r="F27">
            <v>8.4573770491803302</v>
          </cell>
          <cell r="G27">
            <v>0.37519999999999998</v>
          </cell>
          <cell r="I27">
            <v>12.307113968482703</v>
          </cell>
          <cell r="J27">
            <v>23.1358</v>
          </cell>
        </row>
        <row r="28">
          <cell r="C28">
            <v>46.9</v>
          </cell>
          <cell r="D28">
            <v>25.949955800000001</v>
          </cell>
          <cell r="E28">
            <v>7.6731782336965412E-2</v>
          </cell>
          <cell r="F28">
            <v>8.4573770491803302</v>
          </cell>
          <cell r="G28">
            <v>0.37519999999999998</v>
          </cell>
          <cell r="I28">
            <v>12.0407353684827</v>
          </cell>
          <cell r="J28">
            <v>23.066600000000001</v>
          </cell>
        </row>
        <row r="29">
          <cell r="C29">
            <v>46.9</v>
          </cell>
          <cell r="D29">
            <v>26.437076100000002</v>
          </cell>
          <cell r="E29">
            <v>7.6731782336965412E-2</v>
          </cell>
          <cell r="F29">
            <v>8.4573770491803302</v>
          </cell>
          <cell r="G29">
            <v>0.37519999999999998</v>
          </cell>
          <cell r="I29">
            <v>11.553615068482699</v>
          </cell>
          <cell r="J29">
            <v>23.172799999999999</v>
          </cell>
        </row>
        <row r="30">
          <cell r="C30">
            <v>46.9</v>
          </cell>
          <cell r="D30">
            <v>26.539517800000002</v>
          </cell>
          <cell r="E30">
            <v>7.6731782336965412E-2</v>
          </cell>
          <cell r="F30">
            <v>8.4573770491803302</v>
          </cell>
          <cell r="G30">
            <v>0.37519999999999998</v>
          </cell>
          <cell r="I30">
            <v>11.451173368482699</v>
          </cell>
          <cell r="J30">
            <v>22.340299999999999</v>
          </cell>
        </row>
        <row r="31">
          <cell r="C31">
            <v>46.9</v>
          </cell>
          <cell r="D31">
            <v>26.720457499999998</v>
          </cell>
          <cell r="E31">
            <v>7.6731782336965412E-2</v>
          </cell>
          <cell r="F31">
            <v>8.4573770491803302</v>
          </cell>
          <cell r="G31">
            <v>0.37519999999999998</v>
          </cell>
          <cell r="I31">
            <v>11.270233668482703</v>
          </cell>
          <cell r="J31">
            <v>19.439699999999998</v>
          </cell>
        </row>
        <row r="32">
          <cell r="C32">
            <v>46.9</v>
          </cell>
          <cell r="D32">
            <v>26.9840716</v>
          </cell>
          <cell r="E32">
            <v>7.6731782336965412E-2</v>
          </cell>
          <cell r="F32">
            <v>8.4573770491803302</v>
          </cell>
          <cell r="G32">
            <v>0.37519999999999998</v>
          </cell>
          <cell r="I32">
            <v>11.006619568482705</v>
          </cell>
          <cell r="J32">
            <v>19.769100000000002</v>
          </cell>
        </row>
        <row r="33">
          <cell r="C33">
            <v>46.9</v>
          </cell>
          <cell r="D33">
            <v>27.067561599999998</v>
          </cell>
          <cell r="E33">
            <v>7.6731782336965412E-2</v>
          </cell>
          <cell r="F33">
            <v>8.4573770491803302</v>
          </cell>
          <cell r="G33">
            <v>0.37519999999999998</v>
          </cell>
          <cell r="I33">
            <v>10.923129568482707</v>
          </cell>
          <cell r="J33">
            <v>18.8232</v>
          </cell>
        </row>
        <row r="34">
          <cell r="C34">
            <v>46.9</v>
          </cell>
          <cell r="D34">
            <v>27.107071300000001</v>
          </cell>
          <cell r="E34">
            <v>7.6731782336965412E-2</v>
          </cell>
          <cell r="F34">
            <v>8.4573770491803302</v>
          </cell>
          <cell r="G34">
            <v>0.37519999999999998</v>
          </cell>
          <cell r="I34">
            <v>10.883619868482704</v>
          </cell>
          <cell r="J34">
            <v>20.637</v>
          </cell>
        </row>
        <row r="35">
          <cell r="C35">
            <v>46.9</v>
          </cell>
          <cell r="D35">
            <v>27.516598399999999</v>
          </cell>
          <cell r="E35">
            <v>7.6731782336965412E-2</v>
          </cell>
          <cell r="F35">
            <v>8.4573770491803302</v>
          </cell>
          <cell r="G35">
            <v>0.37519999999999998</v>
          </cell>
          <cell r="I35">
            <v>10.474092768482706</v>
          </cell>
          <cell r="J35">
            <v>20.759499999999999</v>
          </cell>
        </row>
        <row r="36">
          <cell r="C36">
            <v>46.9</v>
          </cell>
          <cell r="D36">
            <v>27.962657499999999</v>
          </cell>
          <cell r="E36">
            <v>7.6731782336965412E-2</v>
          </cell>
          <cell r="F36">
            <v>8.4573770491803302</v>
          </cell>
          <cell r="G36">
            <v>0.37519999999999998</v>
          </cell>
          <cell r="I36">
            <v>10.028033668482706</v>
          </cell>
          <cell r="J36">
            <v>21.798999999999999</v>
          </cell>
        </row>
        <row r="37">
          <cell r="C37">
            <v>46.9</v>
          </cell>
          <cell r="D37">
            <v>28.087838299999998</v>
          </cell>
          <cell r="E37">
            <v>7.6731782336965412E-2</v>
          </cell>
          <cell r="F37">
            <v>8.4573770491803302</v>
          </cell>
          <cell r="G37">
            <v>0.37519999999999998</v>
          </cell>
          <cell r="I37">
            <v>9.9028528684827108</v>
          </cell>
          <cell r="J37">
            <v>23.968400000000003</v>
          </cell>
        </row>
        <row r="38">
          <cell r="C38">
            <v>46.9</v>
          </cell>
          <cell r="D38">
            <v>28.190669999999997</v>
          </cell>
          <cell r="E38">
            <v>7.6731782336965412E-2</v>
          </cell>
          <cell r="F38">
            <v>8.4573770491803302</v>
          </cell>
          <cell r="G38">
            <v>0.32829999999999998</v>
          </cell>
          <cell r="I38">
            <v>9.8469211684827087</v>
          </cell>
          <cell r="J38">
            <v>23.467500000000001</v>
          </cell>
        </row>
        <row r="39">
          <cell r="C39">
            <v>46.9</v>
          </cell>
          <cell r="D39">
            <v>28.256470700000001</v>
          </cell>
          <cell r="E39">
            <v>7.6731782336965412E-2</v>
          </cell>
          <cell r="F39">
            <v>8.4573770491803302</v>
          </cell>
          <cell r="G39">
            <v>0.32829999999999998</v>
          </cell>
          <cell r="I39">
            <v>9.7811204684827047</v>
          </cell>
          <cell r="J39">
            <v>22.2576</v>
          </cell>
        </row>
        <row r="40">
          <cell r="C40">
            <v>46.9</v>
          </cell>
          <cell r="D40">
            <v>28.299798900000003</v>
          </cell>
          <cell r="E40">
            <v>7.6731782336965412E-2</v>
          </cell>
          <cell r="F40">
            <v>8.4573770491803302</v>
          </cell>
          <cell r="G40">
            <v>0.32829999999999998</v>
          </cell>
          <cell r="I40">
            <v>9.7377922684826999</v>
          </cell>
          <cell r="J40">
            <v>18.931000000000001</v>
          </cell>
        </row>
        <row r="41">
          <cell r="C41">
            <v>46.9</v>
          </cell>
          <cell r="D41">
            <v>28.783472499999998</v>
          </cell>
          <cell r="E41">
            <v>7.6731782336965412E-2</v>
          </cell>
          <cell r="F41">
            <v>8.4573770491803302</v>
          </cell>
          <cell r="G41">
            <v>0.32829999999999998</v>
          </cell>
          <cell r="I41">
            <v>9.254118668482711</v>
          </cell>
          <cell r="J41">
            <v>19.0379</v>
          </cell>
        </row>
        <row r="42">
          <cell r="C42">
            <v>46.9</v>
          </cell>
          <cell r="D42">
            <v>29.1639196</v>
          </cell>
          <cell r="E42">
            <v>7.6731782336965412E-2</v>
          </cell>
          <cell r="F42">
            <v>8.4573770491803302</v>
          </cell>
          <cell r="G42">
            <v>0.32829999999999998</v>
          </cell>
          <cell r="I42">
            <v>8.8736715684827061</v>
          </cell>
          <cell r="J42">
            <v>21.622499999999999</v>
          </cell>
        </row>
        <row r="43">
          <cell r="C43">
            <v>46.9</v>
          </cell>
          <cell r="D43">
            <v>29.8683099</v>
          </cell>
          <cell r="E43">
            <v>7.6731782336965412E-2</v>
          </cell>
          <cell r="F43">
            <v>8.4573770491803302</v>
          </cell>
          <cell r="G43">
            <v>0.32829999999999998</v>
          </cell>
          <cell r="I43">
            <v>8.1692812684827061</v>
          </cell>
          <cell r="J43">
            <v>24.814499999999999</v>
          </cell>
        </row>
        <row r="44">
          <cell r="C44">
            <v>46.9</v>
          </cell>
          <cell r="D44">
            <v>29.812953</v>
          </cell>
          <cell r="E44">
            <v>7.6731782336965412E-2</v>
          </cell>
          <cell r="F44">
            <v>8.4573770491803302</v>
          </cell>
          <cell r="G44">
            <v>0.32829999999999998</v>
          </cell>
          <cell r="I44">
            <v>8.2246381684827057</v>
          </cell>
          <cell r="J44">
            <v>24.889299999999999</v>
          </cell>
        </row>
        <row r="45">
          <cell r="C45">
            <v>46.9</v>
          </cell>
          <cell r="D45">
            <v>29.963267699999999</v>
          </cell>
          <cell r="E45">
            <v>7.6731782336965412E-2</v>
          </cell>
          <cell r="F45">
            <v>8.4573770491803302</v>
          </cell>
          <cell r="G45">
            <v>0.32829999999999998</v>
          </cell>
          <cell r="I45">
            <v>8.0743234684827101</v>
          </cell>
          <cell r="J45">
            <v>25.511199999999999</v>
          </cell>
        </row>
        <row r="46">
          <cell r="C46">
            <v>46.9</v>
          </cell>
          <cell r="D46">
            <v>29.845883799999999</v>
          </cell>
          <cell r="E46">
            <v>7.6731782336965412E-2</v>
          </cell>
          <cell r="F46">
            <v>8.4573770491803302</v>
          </cell>
          <cell r="G46">
            <v>0.32829999999999998</v>
          </cell>
          <cell r="I46">
            <v>8.1917073684827031</v>
          </cell>
          <cell r="J46">
            <v>25.5562</v>
          </cell>
        </row>
        <row r="47">
          <cell r="C47">
            <v>46.9</v>
          </cell>
          <cell r="D47">
            <v>30.303161100000001</v>
          </cell>
          <cell r="E47">
            <v>7.6731782336965412E-2</v>
          </cell>
          <cell r="F47">
            <v>8.4573770491803302</v>
          </cell>
          <cell r="G47">
            <v>0.32829999999999998</v>
          </cell>
          <cell r="I47">
            <v>7.7344300684827019</v>
          </cell>
          <cell r="J47">
            <v>32.602804285714278</v>
          </cell>
        </row>
        <row r="48">
          <cell r="C48">
            <v>46.9</v>
          </cell>
          <cell r="D48">
            <v>30.478272500000003</v>
          </cell>
          <cell r="E48">
            <v>7.6731782336965412E-2</v>
          </cell>
          <cell r="F48">
            <v>8.4573770491803302</v>
          </cell>
          <cell r="G48">
            <v>0.32829999999999998</v>
          </cell>
          <cell r="I48">
            <v>7.5593186684827032</v>
          </cell>
          <cell r="J48">
            <v>35.020398214285706</v>
          </cell>
        </row>
        <row r="49">
          <cell r="C49">
            <v>46.9</v>
          </cell>
          <cell r="D49">
            <v>30.545946499999999</v>
          </cell>
          <cell r="E49">
            <v>7.6731782336965412E-2</v>
          </cell>
          <cell r="F49">
            <v>8.4573770491803302</v>
          </cell>
          <cell r="G49">
            <v>0.32829999999999998</v>
          </cell>
          <cell r="I49">
            <v>7.4916446684827065</v>
          </cell>
          <cell r="J49">
            <v>37.103143392857142</v>
          </cell>
        </row>
        <row r="50">
          <cell r="C50">
            <v>50.14</v>
          </cell>
          <cell r="D50">
            <v>31.0211766</v>
          </cell>
          <cell r="E50">
            <v>8.2032655999476456E-2</v>
          </cell>
          <cell r="F50">
            <v>9.0416393442622933</v>
          </cell>
          <cell r="G50">
            <v>0.30084</v>
          </cell>
          <cell r="I50">
            <v>9.6943113997382326</v>
          </cell>
          <cell r="J50">
            <v>41.380394114285707</v>
          </cell>
        </row>
        <row r="51">
          <cell r="C51">
            <v>50.14</v>
          </cell>
          <cell r="D51">
            <v>30.9543155</v>
          </cell>
          <cell r="E51">
            <v>8.2032655999476456E-2</v>
          </cell>
          <cell r="F51">
            <v>9.0416393442622933</v>
          </cell>
          <cell r="G51">
            <v>0.30084</v>
          </cell>
          <cell r="I51">
            <v>9.7611724997382296</v>
          </cell>
          <cell r="J51">
            <v>45.037812415966371</v>
          </cell>
        </row>
        <row r="52">
          <cell r="C52">
            <v>50.14</v>
          </cell>
          <cell r="D52">
            <v>31.067478699999999</v>
          </cell>
          <cell r="E52">
            <v>8.2032655999476456E-2</v>
          </cell>
          <cell r="F52">
            <v>9.0416393442622933</v>
          </cell>
          <cell r="G52">
            <v>0.30084</v>
          </cell>
          <cell r="I52">
            <v>9.6480092997382272</v>
          </cell>
          <cell r="J52">
            <v>46.963999642857139</v>
          </cell>
        </row>
        <row r="53">
          <cell r="C53">
            <v>50.14</v>
          </cell>
          <cell r="D53">
            <v>31.511437900000001</v>
          </cell>
          <cell r="E53">
            <v>8.2032655999476456E-2</v>
          </cell>
          <cell r="F53">
            <v>9.0416393442622933</v>
          </cell>
          <cell r="G53">
            <v>0.30084</v>
          </cell>
          <cell r="I53">
            <v>9.2040500997382324</v>
          </cell>
          <cell r="J53">
            <v>45.448435714285708</v>
          </cell>
        </row>
        <row r="54">
          <cell r="C54">
            <v>50.14</v>
          </cell>
          <cell r="D54">
            <v>31.7297139</v>
          </cell>
          <cell r="E54">
            <v>8.2032655999476456E-2</v>
          </cell>
          <cell r="F54">
            <v>9.0416393442622933</v>
          </cell>
          <cell r="G54">
            <v>0.30084</v>
          </cell>
          <cell r="I54">
            <v>8.9857740997382294</v>
          </cell>
          <cell r="J54">
            <v>47.398559999999996</v>
          </cell>
        </row>
        <row r="55">
          <cell r="C55">
            <v>56.16</v>
          </cell>
          <cell r="D55">
            <v>31.947861700000001</v>
          </cell>
          <cell r="E55">
            <v>9.1881810150191409E-2</v>
          </cell>
          <cell r="F55">
            <v>10.127213114754099</v>
          </cell>
          <cell r="G55">
            <v>0.33695999999999998</v>
          </cell>
          <cell r="I55">
            <v>13.656083375095704</v>
          </cell>
          <cell r="J55">
            <v>49.714285714285708</v>
          </cell>
        </row>
        <row r="56">
          <cell r="C56">
            <v>56.16</v>
          </cell>
          <cell r="D56">
            <v>32.088686799999998</v>
          </cell>
          <cell r="E56">
            <v>9.1881810150191409E-2</v>
          </cell>
          <cell r="F56">
            <v>10.127213114754099</v>
          </cell>
          <cell r="G56">
            <v>0.33695999999999998</v>
          </cell>
          <cell r="H56">
            <v>5.9842622950819664E-2</v>
          </cell>
          <cell r="I56">
            <v>13.455415652144893</v>
          </cell>
          <cell r="J56">
            <v>49.714285714285708</v>
          </cell>
        </row>
        <row r="57">
          <cell r="C57">
            <v>56.16</v>
          </cell>
          <cell r="D57">
            <v>32.380538100000003</v>
          </cell>
          <cell r="E57">
            <v>9.1881810150191409E-2</v>
          </cell>
          <cell r="F57">
            <v>10.127213114754099</v>
          </cell>
          <cell r="G57">
            <v>0.33695999999999998</v>
          </cell>
          <cell r="H57">
            <v>5.9842622950819664E-2</v>
          </cell>
          <cell r="I57">
            <v>13.163564352144888</v>
          </cell>
          <cell r="J57">
            <v>54.464285714285708</v>
          </cell>
        </row>
        <row r="58">
          <cell r="C58">
            <v>56.16</v>
          </cell>
          <cell r="D58">
            <v>32.616884200000001</v>
          </cell>
          <cell r="E58">
            <v>9.1881810150191409E-2</v>
          </cell>
          <cell r="F58">
            <v>10.127213114754099</v>
          </cell>
          <cell r="G58">
            <v>0.33695999999999998</v>
          </cell>
          <cell r="H58">
            <v>5.9842622950819664E-2</v>
          </cell>
          <cell r="I58">
            <v>12.92721825214489</v>
          </cell>
          <cell r="J58">
            <v>55.035714285714278</v>
          </cell>
        </row>
        <row r="59">
          <cell r="C59">
            <v>56.16</v>
          </cell>
          <cell r="D59">
            <v>32.947218800000002</v>
          </cell>
          <cell r="E59">
            <v>9.1881810150191409E-2</v>
          </cell>
          <cell r="F59">
            <v>10.127213114754099</v>
          </cell>
          <cell r="G59">
            <v>0.33695999999999998</v>
          </cell>
          <cell r="H59">
            <v>5.9842622950819664E-2</v>
          </cell>
          <cell r="I59">
            <v>12.596883652144889</v>
          </cell>
          <cell r="J59">
            <v>56.803571428571423</v>
          </cell>
        </row>
      </sheetData>
      <sheetData sheetId="3"/>
      <sheetData sheetId="4">
        <row r="2">
          <cell r="C2">
            <v>45.9</v>
          </cell>
          <cell r="F2">
            <v>6.2061700000000002</v>
          </cell>
          <cell r="G2">
            <v>5.0779999999999992E-2</v>
          </cell>
          <cell r="H2">
            <v>20.51</v>
          </cell>
          <cell r="I2">
            <v>0.43980086107236099</v>
          </cell>
          <cell r="J2">
            <v>0.45900000000000002</v>
          </cell>
          <cell r="L2">
            <v>18.234249138927638</v>
          </cell>
          <cell r="N2">
            <v>14.8</v>
          </cell>
          <cell r="O2">
            <v>14.06</v>
          </cell>
          <cell r="P2">
            <v>2.19262165</v>
          </cell>
          <cell r="Q2">
            <v>16.252621650000002</v>
          </cell>
          <cell r="R2">
            <v>28.643000000000001</v>
          </cell>
          <cell r="S2">
            <v>1531</v>
          </cell>
          <cell r="T2">
            <v>0.05</v>
          </cell>
        </row>
        <row r="3">
          <cell r="C3">
            <v>45.9</v>
          </cell>
          <cell r="F3">
            <v>6.2061700000000002</v>
          </cell>
          <cell r="G3">
            <v>5.0779999999999992E-2</v>
          </cell>
          <cell r="H3">
            <v>20.51</v>
          </cell>
          <cell r="I3">
            <v>0.39864610420977609</v>
          </cell>
          <cell r="J3">
            <v>0.45900000000000002</v>
          </cell>
          <cell r="L3">
            <v>18.275403895790223</v>
          </cell>
          <cell r="N3">
            <v>14.3</v>
          </cell>
          <cell r="O3">
            <v>13.585000000000001</v>
          </cell>
          <cell r="P3">
            <v>2.17875079</v>
          </cell>
          <cell r="Q3">
            <v>15.763750790000001</v>
          </cell>
          <cell r="R3">
            <v>28.4618</v>
          </cell>
          <cell r="S3">
            <v>1531</v>
          </cell>
          <cell r="T3">
            <v>0.05</v>
          </cell>
        </row>
        <row r="4">
          <cell r="C4">
            <v>45.9</v>
          </cell>
          <cell r="F4">
            <v>6.2061700000000002</v>
          </cell>
          <cell r="G4">
            <v>5.0779999999999992E-2</v>
          </cell>
          <cell r="H4">
            <v>20.51</v>
          </cell>
          <cell r="I4">
            <v>0.45161183692595264</v>
          </cell>
          <cell r="J4">
            <v>0.45900000000000002</v>
          </cell>
          <cell r="L4">
            <v>18.222438163074045</v>
          </cell>
          <cell r="N4">
            <v>14.2</v>
          </cell>
          <cell r="O4">
            <v>13.489999999999998</v>
          </cell>
          <cell r="P4">
            <v>2.1752447999999998</v>
          </cell>
          <cell r="Q4">
            <v>15.665244799999998</v>
          </cell>
          <cell r="R4">
            <v>28.416</v>
          </cell>
          <cell r="S4">
            <v>1531</v>
          </cell>
          <cell r="T4">
            <v>0.05</v>
          </cell>
        </row>
        <row r="5">
          <cell r="C5">
            <v>45.9</v>
          </cell>
          <cell r="F5">
            <v>6.4975170000000002</v>
          </cell>
          <cell r="G5">
            <v>5.0779999999999992E-2</v>
          </cell>
          <cell r="H5">
            <v>20.51</v>
          </cell>
          <cell r="I5">
            <v>0.47762702493247833</v>
          </cell>
          <cell r="J5">
            <v>0.45900000000000002</v>
          </cell>
          <cell r="L5">
            <v>17.905075975067518</v>
          </cell>
          <cell r="N5">
            <v>15.3</v>
          </cell>
          <cell r="O5">
            <v>14.535</v>
          </cell>
          <cell r="P5">
            <v>2.174272615</v>
          </cell>
          <cell r="Q5">
            <v>16.709272615</v>
          </cell>
          <cell r="R5">
            <v>28.403300000000002</v>
          </cell>
          <cell r="S5">
            <v>1531</v>
          </cell>
          <cell r="T5">
            <v>0.05</v>
          </cell>
        </row>
        <row r="6">
          <cell r="C6">
            <v>45.9</v>
          </cell>
          <cell r="F6">
            <v>6.4975170000000002</v>
          </cell>
          <cell r="G6">
            <v>5.0779999999999992E-2</v>
          </cell>
          <cell r="H6">
            <v>20.51</v>
          </cell>
          <cell r="I6">
            <v>0.43194662007793827</v>
          </cell>
          <cell r="J6">
            <v>0.45900000000000002</v>
          </cell>
          <cell r="L6">
            <v>17.950756379922058</v>
          </cell>
          <cell r="N6">
            <v>14.5</v>
          </cell>
          <cell r="O6">
            <v>13.774999999999999</v>
          </cell>
          <cell r="P6">
            <v>2.1534357050000001</v>
          </cell>
          <cell r="Q6">
            <v>15.928435704999998</v>
          </cell>
          <cell r="R6">
            <v>28.1311</v>
          </cell>
          <cell r="S6">
            <v>1531</v>
          </cell>
          <cell r="T6">
            <v>0.05</v>
          </cell>
        </row>
        <row r="7">
          <cell r="C7">
            <v>45.9</v>
          </cell>
          <cell r="F7">
            <v>6.4975170000000002</v>
          </cell>
          <cell r="G7">
            <v>5.0779999999999992E-2</v>
          </cell>
          <cell r="H7">
            <v>20.51</v>
          </cell>
          <cell r="I7">
            <v>0.48976420188714448</v>
          </cell>
          <cell r="J7">
            <v>0.45900000000000002</v>
          </cell>
          <cell r="L7">
            <v>17.892938798112851</v>
          </cell>
          <cell r="N7">
            <v>13.637</v>
          </cell>
          <cell r="O7">
            <v>12.95515</v>
          </cell>
          <cell r="P7">
            <v>2.17129482</v>
          </cell>
          <cell r="Q7">
            <v>15.12644482</v>
          </cell>
          <cell r="R7">
            <v>28.3644</v>
          </cell>
          <cell r="S7">
            <v>1531</v>
          </cell>
          <cell r="T7">
            <v>0.05</v>
          </cell>
        </row>
        <row r="8">
          <cell r="C8">
            <v>45.9</v>
          </cell>
          <cell r="F8">
            <v>6.5425600000000008</v>
          </cell>
          <cell r="G8">
            <v>5.0779999999999992E-2</v>
          </cell>
          <cell r="H8">
            <v>20.51</v>
          </cell>
          <cell r="I8">
            <v>0.46157921469777602</v>
          </cell>
          <cell r="J8">
            <v>0.45900000000000002</v>
          </cell>
          <cell r="L8">
            <v>17.876080785302221</v>
          </cell>
          <cell r="N8">
            <v>14.54</v>
          </cell>
          <cell r="O8">
            <v>13.812999999999999</v>
          </cell>
          <cell r="P8">
            <v>2.1924991700000001</v>
          </cell>
          <cell r="Q8">
            <v>16.00549917</v>
          </cell>
          <cell r="R8">
            <v>28.641400000000001</v>
          </cell>
          <cell r="S8">
            <v>1531</v>
          </cell>
          <cell r="T8">
            <v>0.05</v>
          </cell>
        </row>
        <row r="9">
          <cell r="C9">
            <v>45.9</v>
          </cell>
          <cell r="F9">
            <v>6.5425600000000008</v>
          </cell>
          <cell r="G9">
            <v>5.0779999999999992E-2</v>
          </cell>
          <cell r="H9">
            <v>20.51</v>
          </cell>
          <cell r="I9">
            <v>0.42609193553343599</v>
          </cell>
          <cell r="J9">
            <v>0.45900000000000002</v>
          </cell>
          <cell r="L9">
            <v>17.911568064466561</v>
          </cell>
          <cell r="N9">
            <v>15.548</v>
          </cell>
          <cell r="O9">
            <v>14.7706</v>
          </cell>
          <cell r="P9">
            <v>2.2061709999999999</v>
          </cell>
          <cell r="Q9">
            <v>16.976770999999999</v>
          </cell>
          <cell r="R9">
            <v>28.82</v>
          </cell>
          <cell r="S9">
            <v>1531</v>
          </cell>
          <cell r="T9">
            <v>0.05</v>
          </cell>
        </row>
        <row r="10">
          <cell r="C10">
            <v>45.9</v>
          </cell>
          <cell r="F10">
            <v>6.5425600000000008</v>
          </cell>
          <cell r="G10">
            <v>5.0779999999999992E-2</v>
          </cell>
          <cell r="H10">
            <v>20.51</v>
          </cell>
          <cell r="I10">
            <v>0.39350175571442997</v>
          </cell>
          <cell r="J10">
            <v>0.45900000000000002</v>
          </cell>
          <cell r="L10">
            <v>17.944158244285568</v>
          </cell>
          <cell r="N10">
            <v>16.399000000000001</v>
          </cell>
          <cell r="O10">
            <v>15.579050000000001</v>
          </cell>
          <cell r="P10">
            <v>2.2161990499999997</v>
          </cell>
          <cell r="Q10">
            <v>17.795249049999999</v>
          </cell>
          <cell r="R10">
            <v>28.951000000000001</v>
          </cell>
          <cell r="S10">
            <v>1531</v>
          </cell>
          <cell r="T10">
            <v>0.05</v>
          </cell>
        </row>
        <row r="11">
          <cell r="C11">
            <v>45.9</v>
          </cell>
          <cell r="F11">
            <v>6.6341599999999996</v>
          </cell>
          <cell r="G11">
            <v>5.0779999999999992E-2</v>
          </cell>
          <cell r="H11">
            <v>20.51</v>
          </cell>
          <cell r="I11">
            <v>0.450458189201565</v>
          </cell>
          <cell r="J11">
            <v>0.45900000000000002</v>
          </cell>
          <cell r="L11">
            <v>17.795601810798431</v>
          </cell>
          <cell r="N11">
            <v>15.561999999999999</v>
          </cell>
          <cell r="O11">
            <v>14.783899999999999</v>
          </cell>
          <cell r="P11">
            <v>2.2312028499999998</v>
          </cell>
          <cell r="Q11">
            <v>17.015102849999998</v>
          </cell>
          <cell r="R11">
            <v>29.146999999999998</v>
          </cell>
          <cell r="S11">
            <v>1531</v>
          </cell>
          <cell r="T11">
            <v>0.05</v>
          </cell>
        </row>
        <row r="12">
          <cell r="C12">
            <v>45.9</v>
          </cell>
          <cell r="F12">
            <v>6.6341599999999996</v>
          </cell>
          <cell r="G12">
            <v>5.0779999999999992E-2</v>
          </cell>
          <cell r="H12">
            <v>20.51</v>
          </cell>
          <cell r="I12">
            <v>0.4747411769512731</v>
          </cell>
          <cell r="J12">
            <v>0.45900000000000002</v>
          </cell>
          <cell r="L12">
            <v>17.771318823048723</v>
          </cell>
          <cell r="N12">
            <v>16.343</v>
          </cell>
          <cell r="O12">
            <v>15.525849999999998</v>
          </cell>
          <cell r="P12">
            <v>2.2197969</v>
          </cell>
          <cell r="Q12">
            <v>17.745646899999997</v>
          </cell>
          <cell r="R12">
            <v>28.998000000000001</v>
          </cell>
          <cell r="S12">
            <v>1531</v>
          </cell>
          <cell r="T12">
            <v>0.05</v>
          </cell>
        </row>
        <row r="13">
          <cell r="C13">
            <v>45.9</v>
          </cell>
          <cell r="F13">
            <v>6.6341599999999996</v>
          </cell>
          <cell r="G13">
            <v>5.0779999999999992E-2</v>
          </cell>
          <cell r="H13">
            <v>20.51</v>
          </cell>
          <cell r="I13">
            <v>0.49239059089529602</v>
          </cell>
          <cell r="J13">
            <v>0.45900000000000002</v>
          </cell>
          <cell r="L13">
            <v>17.753669409104699</v>
          </cell>
          <cell r="N13">
            <v>14.988</v>
          </cell>
          <cell r="O13">
            <v>14.238599999999998</v>
          </cell>
          <cell r="P13">
            <v>2.2122950000000001</v>
          </cell>
          <cell r="Q13">
            <v>16.450894999999999</v>
          </cell>
          <cell r="R13">
            <v>28.9</v>
          </cell>
          <cell r="S13">
            <v>1531</v>
          </cell>
          <cell r="T13">
            <v>0.05</v>
          </cell>
        </row>
        <row r="14">
          <cell r="C14">
            <v>50.4</v>
          </cell>
          <cell r="F14">
            <v>6.7</v>
          </cell>
          <cell r="G14">
            <v>5.7119999999999997E-2</v>
          </cell>
          <cell r="H14">
            <v>21.84</v>
          </cell>
          <cell r="I14">
            <v>0.429075861856831</v>
          </cell>
          <cell r="J14">
            <v>0.45360000000000006</v>
          </cell>
          <cell r="L14">
            <v>20.920204138143166</v>
          </cell>
          <cell r="N14">
            <v>16.405000000000001</v>
          </cell>
          <cell r="O14">
            <v>15.58475</v>
          </cell>
          <cell r="P14">
            <v>2.18603835</v>
          </cell>
          <cell r="Q14">
            <v>17.77078835</v>
          </cell>
          <cell r="R14">
            <v>28.556999999999999</v>
          </cell>
          <cell r="S14">
            <v>1531</v>
          </cell>
          <cell r="T14">
            <v>0.05</v>
          </cell>
        </row>
        <row r="15">
          <cell r="C15">
            <v>50.4</v>
          </cell>
          <cell r="F15">
            <v>6.6988500000000002</v>
          </cell>
          <cell r="G15">
            <v>5.7119999999999997E-2</v>
          </cell>
          <cell r="H15">
            <v>21.84</v>
          </cell>
          <cell r="I15">
            <v>0.49234912252211599</v>
          </cell>
          <cell r="J15">
            <v>0.45360000000000006</v>
          </cell>
          <cell r="L15">
            <v>20.858080877477878</v>
          </cell>
          <cell r="N15">
            <v>15.603999999999999</v>
          </cell>
          <cell r="O15">
            <v>14.823799999999999</v>
          </cell>
          <cell r="P15">
            <v>2.1855024999999997</v>
          </cell>
          <cell r="Q15">
            <v>17.009302499999997</v>
          </cell>
          <cell r="R15">
            <v>28.55</v>
          </cell>
          <cell r="S15">
            <v>1531</v>
          </cell>
          <cell r="T15">
            <v>0.05</v>
          </cell>
        </row>
        <row r="16">
          <cell r="C16">
            <v>50.4</v>
          </cell>
          <cell r="F16">
            <v>6.6988500000000002</v>
          </cell>
          <cell r="G16">
            <v>5.7119999999999997E-2</v>
          </cell>
          <cell r="H16">
            <v>21.84</v>
          </cell>
          <cell r="I16">
            <v>0.46980694881471602</v>
          </cell>
          <cell r="J16">
            <v>0.45360000000000006</v>
          </cell>
          <cell r="L16">
            <v>20.880623051185278</v>
          </cell>
          <cell r="N16">
            <v>15.71</v>
          </cell>
          <cell r="O16">
            <v>14.9245</v>
          </cell>
          <cell r="P16">
            <v>2.1733310499999998</v>
          </cell>
          <cell r="Q16">
            <v>17.09783105</v>
          </cell>
          <cell r="R16">
            <v>28.390999999999998</v>
          </cell>
          <cell r="S16">
            <v>1531</v>
          </cell>
          <cell r="T16">
            <v>0.05</v>
          </cell>
        </row>
        <row r="17">
          <cell r="C17">
            <v>50.4</v>
          </cell>
          <cell r="F17">
            <v>6.91</v>
          </cell>
          <cell r="G17">
            <v>5.7119999999999997E-2</v>
          </cell>
          <cell r="H17">
            <v>21.84</v>
          </cell>
          <cell r="I17">
            <v>0.49371576759034402</v>
          </cell>
          <cell r="J17">
            <v>0.45360000000000006</v>
          </cell>
          <cell r="L17">
            <v>20.645564232409651</v>
          </cell>
          <cell r="N17">
            <v>17.332999999999998</v>
          </cell>
          <cell r="O17">
            <v>16.466349999999998</v>
          </cell>
          <cell r="P17">
            <v>2.16720705</v>
          </cell>
          <cell r="Q17">
            <v>18.63355705</v>
          </cell>
          <cell r="R17">
            <v>28.311</v>
          </cell>
          <cell r="S17">
            <v>1531</v>
          </cell>
          <cell r="T17">
            <v>0.05</v>
          </cell>
        </row>
        <row r="18">
          <cell r="C18">
            <v>50.4</v>
          </cell>
          <cell r="F18">
            <v>6.91</v>
          </cell>
          <cell r="G18">
            <v>5.7119999999999997E-2</v>
          </cell>
          <cell r="H18">
            <v>21.84</v>
          </cell>
          <cell r="I18">
            <v>0.427158111116408</v>
          </cell>
          <cell r="J18">
            <v>0.45360000000000006</v>
          </cell>
          <cell r="L18">
            <v>20.712121888883587</v>
          </cell>
          <cell r="N18">
            <v>19.88</v>
          </cell>
          <cell r="O18">
            <v>18.885999999999999</v>
          </cell>
          <cell r="P18">
            <v>2.3334736499999997</v>
          </cell>
          <cell r="Q18">
            <v>21.219473649999998</v>
          </cell>
          <cell r="R18">
            <v>30.483000000000001</v>
          </cell>
          <cell r="S18">
            <v>1531</v>
          </cell>
          <cell r="T18">
            <v>0.05</v>
          </cell>
        </row>
        <row r="19">
          <cell r="C19">
            <v>50.4</v>
          </cell>
          <cell r="F19">
            <v>6.91</v>
          </cell>
          <cell r="G19">
            <v>5.7119999999999997E-2</v>
          </cell>
          <cell r="H19">
            <v>21.84</v>
          </cell>
          <cell r="I19">
            <v>0.45626068382735502</v>
          </cell>
          <cell r="J19">
            <v>0.45360000000000006</v>
          </cell>
          <cell r="L19">
            <v>20.68301931617264</v>
          </cell>
          <cell r="N19">
            <v>19.752300000000002</v>
          </cell>
          <cell r="O19">
            <v>18.764685</v>
          </cell>
          <cell r="P19">
            <v>2.4020624500000003</v>
          </cell>
          <cell r="Q19">
            <v>21.166747449999999</v>
          </cell>
          <cell r="R19">
            <v>31.379000000000001</v>
          </cell>
          <cell r="S19">
            <v>1531</v>
          </cell>
          <cell r="T19">
            <v>0.05</v>
          </cell>
        </row>
        <row r="20">
          <cell r="C20">
            <v>54.95</v>
          </cell>
          <cell r="F20">
            <v>6.96</v>
          </cell>
          <cell r="G20">
            <v>6.6220000000000001E-2</v>
          </cell>
          <cell r="H20">
            <v>21.84</v>
          </cell>
          <cell r="I20">
            <v>0.4147431636128569</v>
          </cell>
          <cell r="J20">
            <v>0.4945500000000001</v>
          </cell>
          <cell r="L20">
            <v>25.174486836387146</v>
          </cell>
          <cell r="N20">
            <v>20.41</v>
          </cell>
          <cell r="O20">
            <v>19.389499999999998</v>
          </cell>
          <cell r="P20">
            <v>2.3846090499999999</v>
          </cell>
          <cell r="Q20">
            <v>21.77410905</v>
          </cell>
          <cell r="R20">
            <v>31.151</v>
          </cell>
          <cell r="S20">
            <v>1531</v>
          </cell>
          <cell r="T20">
            <v>0.05</v>
          </cell>
        </row>
        <row r="21">
          <cell r="C21">
            <v>54.95</v>
          </cell>
          <cell r="F21">
            <v>6.96</v>
          </cell>
          <cell r="G21">
            <v>6.6220000000000001E-2</v>
          </cell>
          <cell r="H21">
            <v>21.84</v>
          </cell>
          <cell r="I21">
            <v>0.40655307845276517</v>
          </cell>
          <cell r="J21">
            <v>0.4945500000000001</v>
          </cell>
          <cell r="L21">
            <v>25.182676921547237</v>
          </cell>
          <cell r="N21">
            <v>20.138000000000002</v>
          </cell>
          <cell r="O21">
            <v>19.1311</v>
          </cell>
          <cell r="P21">
            <v>2.3989238999999998</v>
          </cell>
          <cell r="Q21">
            <v>21.5300239</v>
          </cell>
          <cell r="R21">
            <v>31.338000000000001</v>
          </cell>
          <cell r="S21">
            <v>1531</v>
          </cell>
          <cell r="T21">
            <v>0.05</v>
          </cell>
        </row>
        <row r="22">
          <cell r="C22">
            <v>54.95</v>
          </cell>
          <cell r="F22">
            <v>6.96</v>
          </cell>
          <cell r="G22">
            <v>6.6220000000000001E-2</v>
          </cell>
          <cell r="H22">
            <v>21.84</v>
          </cell>
          <cell r="I22">
            <v>0.45585708610360948</v>
          </cell>
          <cell r="J22">
            <v>0.4945500000000001</v>
          </cell>
          <cell r="L22">
            <v>25.133372913896395</v>
          </cell>
          <cell r="N22">
            <v>21.055</v>
          </cell>
          <cell r="O22">
            <v>20.00225</v>
          </cell>
          <cell r="P22">
            <v>2.5135958</v>
          </cell>
          <cell r="Q22">
            <v>22.515845800000001</v>
          </cell>
          <cell r="R22">
            <v>32.835999999999999</v>
          </cell>
          <cell r="S22">
            <v>1531</v>
          </cell>
          <cell r="T22">
            <v>0.05</v>
          </cell>
        </row>
        <row r="23">
          <cell r="C23">
            <v>54.95</v>
          </cell>
          <cell r="F23">
            <v>7.069</v>
          </cell>
          <cell r="G23">
            <v>6.6220000000000001E-2</v>
          </cell>
          <cell r="H23">
            <v>21.84</v>
          </cell>
          <cell r="I23">
            <v>0.46808169855490306</v>
          </cell>
          <cell r="J23">
            <v>0.4945500000000001</v>
          </cell>
          <cell r="L23">
            <v>25.012148301445098</v>
          </cell>
          <cell r="N23">
            <v>20.076599999999999</v>
          </cell>
          <cell r="O23">
            <v>19.072769999999998</v>
          </cell>
          <cell r="P23">
            <v>2.5174198204545455</v>
          </cell>
          <cell r="Q23">
            <v>21.590189820454544</v>
          </cell>
          <cell r="R23">
            <v>32.885954545454545</v>
          </cell>
          <cell r="S23">
            <v>1531</v>
          </cell>
          <cell r="T23">
            <v>0.05</v>
          </cell>
        </row>
        <row r="24">
          <cell r="C24">
            <v>54.95</v>
          </cell>
          <cell r="F24">
            <v>7.069</v>
          </cell>
          <cell r="G24">
            <v>6.6220000000000001E-2</v>
          </cell>
          <cell r="H24">
            <v>21.84</v>
          </cell>
          <cell r="I24">
            <v>0.50487177881333678</v>
          </cell>
          <cell r="J24">
            <v>0.4945500000000001</v>
          </cell>
          <cell r="L24">
            <v>24.975358221186667</v>
          </cell>
          <cell r="N24">
            <v>16.609500000000001</v>
          </cell>
          <cell r="O24">
            <v>15.779024999999999</v>
          </cell>
          <cell r="P24">
            <v>2.5174198204545455</v>
          </cell>
          <cell r="Q24">
            <v>18.296444820454546</v>
          </cell>
          <cell r="R24">
            <v>32.885954545454545</v>
          </cell>
          <cell r="S24">
            <v>1531</v>
          </cell>
          <cell r="T24">
            <v>0.05</v>
          </cell>
        </row>
        <row r="25">
          <cell r="C25">
            <v>54.95</v>
          </cell>
          <cell r="F25">
            <v>7.069</v>
          </cell>
          <cell r="G25">
            <v>6.6220000000000001E-2</v>
          </cell>
          <cell r="H25">
            <v>21.84</v>
          </cell>
          <cell r="I25">
            <v>0.50487177881333678</v>
          </cell>
          <cell r="J25">
            <v>0.4945500000000001</v>
          </cell>
          <cell r="L25">
            <v>24.975358221186667</v>
          </cell>
          <cell r="N25">
            <v>14.7394</v>
          </cell>
          <cell r="O25">
            <v>14.002429999999999</v>
          </cell>
          <cell r="P25">
            <v>2.4907255761904761</v>
          </cell>
          <cell r="Q25">
            <v>16.493155576190475</v>
          </cell>
          <cell r="R25">
            <v>32.537238095238095</v>
          </cell>
          <cell r="S25">
            <v>1531</v>
          </cell>
          <cell r="T25">
            <v>0.05</v>
          </cell>
        </row>
        <row r="26">
          <cell r="C26">
            <v>54.95</v>
          </cell>
          <cell r="F26">
            <v>7.1392600000000002</v>
          </cell>
          <cell r="G26">
            <v>6.2694610778443127E-2</v>
          </cell>
          <cell r="H26">
            <v>23.54</v>
          </cell>
          <cell r="I26">
            <v>0.502</v>
          </cell>
          <cell r="J26">
            <v>0.43960000000000005</v>
          </cell>
          <cell r="L26">
            <v>23.266445389221563</v>
          </cell>
          <cell r="N26">
            <v>14.748200000000001</v>
          </cell>
          <cell r="O26">
            <v>14.01079</v>
          </cell>
          <cell r="P26">
            <v>2.3738381333333334</v>
          </cell>
          <cell r="Q26">
            <v>16.384628133333333</v>
          </cell>
          <cell r="R26">
            <v>32.607666666666667</v>
          </cell>
          <cell r="S26">
            <v>1456</v>
          </cell>
          <cell r="T26">
            <v>0.05</v>
          </cell>
        </row>
        <row r="27">
          <cell r="C27">
            <v>54.95</v>
          </cell>
          <cell r="F27">
            <v>7.1392600000000002</v>
          </cell>
          <cell r="G27">
            <v>6.2694610778443127E-2</v>
          </cell>
          <cell r="H27">
            <v>23.54</v>
          </cell>
          <cell r="I27">
            <v>0.502</v>
          </cell>
          <cell r="J27">
            <v>0.43960000000000005</v>
          </cell>
          <cell r="L27">
            <v>23.266445389221563</v>
          </cell>
          <cell r="N27">
            <v>15.943300000000001</v>
          </cell>
          <cell r="O27">
            <v>15.146134999999999</v>
          </cell>
          <cell r="P27">
            <v>2.3739160421052627</v>
          </cell>
          <cell r="Q27">
            <v>17.520051042105262</v>
          </cell>
          <cell r="R27">
            <v>32.608736842105259</v>
          </cell>
          <cell r="S27">
            <v>1456</v>
          </cell>
          <cell r="T27">
            <v>0.05</v>
          </cell>
        </row>
        <row r="28">
          <cell r="C28">
            <v>54.95</v>
          </cell>
          <cell r="F28">
            <v>7.1392600000000002</v>
          </cell>
          <cell r="G28">
            <v>6.2694610778443127E-2</v>
          </cell>
          <cell r="H28">
            <v>23.54</v>
          </cell>
          <cell r="I28">
            <v>0.48899999999999999</v>
          </cell>
          <cell r="J28">
            <v>0.43960000000000005</v>
          </cell>
          <cell r="L28">
            <v>23.279445389221561</v>
          </cell>
          <cell r="N28">
            <v>18.373000000000001</v>
          </cell>
          <cell r="O28">
            <v>17.454350000000002</v>
          </cell>
          <cell r="P28">
            <v>2.3725520000000002</v>
          </cell>
          <cell r="Q28">
            <v>19.826902</v>
          </cell>
          <cell r="R28">
            <v>32.590000000000003</v>
          </cell>
          <cell r="S28">
            <v>1456</v>
          </cell>
          <cell r="T28">
            <v>0.05</v>
          </cell>
        </row>
        <row r="29">
          <cell r="C29">
            <v>54.95</v>
          </cell>
          <cell r="F29">
            <v>7.3809400000000007</v>
          </cell>
          <cell r="G29">
            <v>6.2694610778443127E-2</v>
          </cell>
          <cell r="H29">
            <v>23.54</v>
          </cell>
          <cell r="I29">
            <v>0.48499999999999999</v>
          </cell>
          <cell r="J29">
            <v>0.43960000000000005</v>
          </cell>
          <cell r="L29">
            <v>23.04176538922156</v>
          </cell>
          <cell r="N29">
            <v>21.028400000000001</v>
          </cell>
          <cell r="O29">
            <v>19.976980000000001</v>
          </cell>
          <cell r="P29">
            <v>2.413676336842105</v>
          </cell>
          <cell r="Q29">
            <v>22.390656336842106</v>
          </cell>
          <cell r="R29">
            <v>33.154894736842103</v>
          </cell>
          <cell r="S29">
            <v>1456</v>
          </cell>
          <cell r="T29">
            <v>0.05</v>
          </cell>
        </row>
        <row r="30">
          <cell r="C30">
            <v>54.95</v>
          </cell>
          <cell r="F30">
            <v>7.3809400000000007</v>
          </cell>
          <cell r="G30">
            <v>6.2694610778443127E-2</v>
          </cell>
          <cell r="H30">
            <v>23.54</v>
          </cell>
          <cell r="I30">
            <v>0.51700000000000002</v>
          </cell>
          <cell r="J30">
            <v>0.43960000000000005</v>
          </cell>
          <cell r="L30">
            <v>23.00976538922156</v>
          </cell>
          <cell r="N30">
            <v>21.219000000000001</v>
          </cell>
          <cell r="O30">
            <v>20.158049999999999</v>
          </cell>
          <cell r="P30">
            <v>2.4725408842105265</v>
          </cell>
          <cell r="Q30">
            <v>22.630590884210527</v>
          </cell>
          <cell r="R30">
            <v>33.963473684210527</v>
          </cell>
          <cell r="S30">
            <v>1456</v>
          </cell>
          <cell r="T30">
            <v>0.05</v>
          </cell>
        </row>
        <row r="31">
          <cell r="C31">
            <v>54.95</v>
          </cell>
          <cell r="F31">
            <v>7.3809400000000007</v>
          </cell>
          <cell r="G31">
            <v>6.2694610778443127E-2</v>
          </cell>
          <cell r="H31">
            <v>23.54</v>
          </cell>
          <cell r="I31">
            <v>0.47799999999999998</v>
          </cell>
          <cell r="J31">
            <v>0.43960000000000005</v>
          </cell>
          <cell r="L31">
            <v>23.048765389221558</v>
          </cell>
          <cell r="N31">
            <v>19.017199999999999</v>
          </cell>
          <cell r="O31">
            <v>18.066339999999997</v>
          </cell>
          <cell r="P31">
            <v>2.5552071999999999</v>
          </cell>
          <cell r="Q31">
            <v>20.621547199999995</v>
          </cell>
          <cell r="R31">
            <v>35.098999999999997</v>
          </cell>
          <cell r="S31">
            <v>1456</v>
          </cell>
          <cell r="T31">
            <v>0.05</v>
          </cell>
        </row>
        <row r="32">
          <cell r="C32">
            <v>54.95</v>
          </cell>
          <cell r="F32">
            <v>7.4461500000000003</v>
          </cell>
          <cell r="G32">
            <v>6.2694610778443127E-2</v>
          </cell>
          <cell r="H32">
            <v>23.54</v>
          </cell>
          <cell r="I32">
            <v>0.46800000000000003</v>
          </cell>
          <cell r="J32">
            <v>0.43960000000000005</v>
          </cell>
          <cell r="L32">
            <v>22.993555389221562</v>
          </cell>
          <cell r="N32">
            <v>19.961600000000001</v>
          </cell>
          <cell r="O32">
            <v>18.963519999999999</v>
          </cell>
          <cell r="P32">
            <v>2.5652208400000003</v>
          </cell>
          <cell r="Q32">
            <v>21.528740839999998</v>
          </cell>
          <cell r="R32">
            <v>35.236550000000001</v>
          </cell>
          <cell r="S32">
            <v>1456</v>
          </cell>
          <cell r="T32">
            <v>0.05</v>
          </cell>
        </row>
        <row r="33">
          <cell r="C33">
            <v>54.95</v>
          </cell>
          <cell r="F33">
            <v>7.4461500000000003</v>
          </cell>
          <cell r="G33">
            <v>6.2694610778443127E-2</v>
          </cell>
          <cell r="H33">
            <v>23.54</v>
          </cell>
          <cell r="I33">
            <v>0.45600000000000002</v>
          </cell>
          <cell r="J33">
            <v>0.43960000000000005</v>
          </cell>
          <cell r="L33">
            <v>23.005555389221563</v>
          </cell>
          <cell r="N33">
            <v>18.843900000000001</v>
          </cell>
          <cell r="O33">
            <v>17.901705</v>
          </cell>
          <cell r="P33">
            <v>2.5500966399999996</v>
          </cell>
          <cell r="Q33">
            <v>20.451801639999999</v>
          </cell>
          <cell r="R33">
            <v>35.028799999999997</v>
          </cell>
          <cell r="S33">
            <v>1456</v>
          </cell>
          <cell r="T33">
            <v>0.05</v>
          </cell>
        </row>
        <row r="34">
          <cell r="C34">
            <v>54.95</v>
          </cell>
          <cell r="F34">
            <v>7.4461500000000003</v>
          </cell>
          <cell r="G34">
            <v>6.2694610778443127E-2</v>
          </cell>
          <cell r="H34">
            <v>23.54</v>
          </cell>
          <cell r="I34">
            <v>0.46100000000000002</v>
          </cell>
          <cell r="J34">
            <v>0.43960000000000005</v>
          </cell>
          <cell r="L34">
            <v>23.000555389221564</v>
          </cell>
          <cell r="N34">
            <v>19.327400000000001</v>
          </cell>
          <cell r="O34">
            <v>18.36103</v>
          </cell>
          <cell r="P34">
            <v>2.5853464000000002</v>
          </cell>
          <cell r="Q34">
            <v>20.946376399999998</v>
          </cell>
          <cell r="R34">
            <v>35.512999999999998</v>
          </cell>
          <cell r="S34">
            <v>1456</v>
          </cell>
          <cell r="T34">
            <v>0.05</v>
          </cell>
        </row>
        <row r="35">
          <cell r="C35">
            <v>54.95</v>
          </cell>
          <cell r="F35">
            <v>7.8311900000000003</v>
          </cell>
          <cell r="G35">
            <v>6.2694610778443127E-2</v>
          </cell>
          <cell r="H35">
            <v>23.54</v>
          </cell>
          <cell r="I35">
            <v>0.47099999999999997</v>
          </cell>
          <cell r="J35">
            <v>0.43960000000000005</v>
          </cell>
          <cell r="L35">
            <v>22.605515389221559</v>
          </cell>
          <cell r="N35">
            <v>19.569700000000001</v>
          </cell>
          <cell r="O35">
            <v>18.591215000000002</v>
          </cell>
          <cell r="P35">
            <v>2.6686295999999996</v>
          </cell>
          <cell r="Q35">
            <v>21.259844600000001</v>
          </cell>
          <cell r="R35">
            <v>36.656999999999996</v>
          </cell>
          <cell r="S35">
            <v>1456</v>
          </cell>
          <cell r="T35">
            <v>0.05</v>
          </cell>
        </row>
        <row r="36">
          <cell r="C36">
            <v>54.95</v>
          </cell>
          <cell r="F36">
            <v>7.8377300000000005</v>
          </cell>
          <cell r="G36">
            <v>6.2694610778443127E-2</v>
          </cell>
          <cell r="H36">
            <v>23.54</v>
          </cell>
          <cell r="I36">
            <v>0.47599999999999998</v>
          </cell>
          <cell r="J36">
            <v>0.43960000000000005</v>
          </cell>
          <cell r="L36">
            <v>22.593975389221562</v>
          </cell>
          <cell r="N36">
            <v>20.3232</v>
          </cell>
          <cell r="O36">
            <v>19.307040000000001</v>
          </cell>
          <cell r="P36">
            <v>2.7091064</v>
          </cell>
          <cell r="Q36">
            <v>22.0161464</v>
          </cell>
          <cell r="R36">
            <v>37.213000000000001</v>
          </cell>
          <cell r="S36">
            <v>1456</v>
          </cell>
          <cell r="T36">
            <v>0.05</v>
          </cell>
        </row>
        <row r="37">
          <cell r="C37">
            <v>54.95</v>
          </cell>
          <cell r="F37">
            <v>7.8473300000000004</v>
          </cell>
          <cell r="G37">
            <v>6.2694610778443127E-2</v>
          </cell>
          <cell r="H37">
            <v>23.54</v>
          </cell>
          <cell r="I37">
            <v>0.501</v>
          </cell>
          <cell r="J37">
            <v>0.43960000000000005</v>
          </cell>
          <cell r="L37">
            <v>22.559375389221557</v>
          </cell>
          <cell r="N37">
            <v>20.220299999999998</v>
          </cell>
          <cell r="O37">
            <v>19.209284999999998</v>
          </cell>
          <cell r="P37">
            <v>2.7347319999999997</v>
          </cell>
          <cell r="Q37">
            <v>21.944016999999999</v>
          </cell>
          <cell r="R37">
            <v>37.564999999999998</v>
          </cell>
          <cell r="S37">
            <v>1456</v>
          </cell>
          <cell r="T37">
            <v>0.05</v>
          </cell>
        </row>
        <row r="38">
          <cell r="C38">
            <v>54.95</v>
          </cell>
          <cell r="F38">
            <v>7.93398</v>
          </cell>
          <cell r="G38">
            <v>6.2694610778443127E-2</v>
          </cell>
          <cell r="H38">
            <v>23.54</v>
          </cell>
          <cell r="I38">
            <v>0.503</v>
          </cell>
          <cell r="J38">
            <v>0.38464999999999999</v>
          </cell>
          <cell r="L38">
            <v>22.525675389221561</v>
          </cell>
          <cell r="N38">
            <v>19.913399999999999</v>
          </cell>
          <cell r="O38">
            <v>18.917729999999999</v>
          </cell>
          <cell r="P38">
            <v>2.7477632000000001</v>
          </cell>
          <cell r="Q38">
            <v>21.6654932</v>
          </cell>
          <cell r="R38">
            <v>37.744</v>
          </cell>
          <cell r="S38">
            <v>1456</v>
          </cell>
          <cell r="T38">
            <v>0.05</v>
          </cell>
        </row>
        <row r="39">
          <cell r="C39">
            <v>54.95</v>
          </cell>
          <cell r="F39">
            <v>7.9336000000000002</v>
          </cell>
          <cell r="G39">
            <v>6.2694610778443127E-2</v>
          </cell>
          <cell r="H39">
            <v>23.54</v>
          </cell>
          <cell r="I39">
            <v>0.53</v>
          </cell>
          <cell r="J39">
            <v>0.38464999999999999</v>
          </cell>
          <cell r="L39">
            <v>22.49905538922156</v>
          </cell>
          <cell r="N39">
            <v>18.6676</v>
          </cell>
          <cell r="O39">
            <v>17.734220000000001</v>
          </cell>
          <cell r="P39">
            <v>2.3116863157894714</v>
          </cell>
          <cell r="Q39">
            <v>20.045906315789473</v>
          </cell>
          <cell r="R39">
            <v>37.285263157894697</v>
          </cell>
          <cell r="S39">
            <v>1240</v>
          </cell>
          <cell r="T39">
            <v>0.05</v>
          </cell>
        </row>
        <row r="40">
          <cell r="C40">
            <v>54.95</v>
          </cell>
          <cell r="F40">
            <v>7.96061</v>
          </cell>
          <cell r="G40">
            <v>6.2694610778443127E-2</v>
          </cell>
          <cell r="H40">
            <v>23.54</v>
          </cell>
          <cell r="I40">
            <v>0.54500000000000004</v>
          </cell>
          <cell r="J40">
            <v>0.38464999999999999</v>
          </cell>
          <cell r="L40">
            <v>22.457045389221562</v>
          </cell>
          <cell r="N40">
            <v>12.5853</v>
          </cell>
          <cell r="O40">
            <v>11.956035</v>
          </cell>
          <cell r="P40">
            <v>2.3398800000000004</v>
          </cell>
          <cell r="Q40">
            <v>14.295915000000001</v>
          </cell>
          <cell r="R40">
            <v>37.74</v>
          </cell>
          <cell r="S40">
            <v>1240</v>
          </cell>
          <cell r="T40">
            <v>0.05</v>
          </cell>
        </row>
        <row r="41">
          <cell r="C41">
            <v>54.95</v>
          </cell>
          <cell r="F41">
            <v>8.2005300000000005</v>
          </cell>
          <cell r="G41">
            <v>6.2694610778443127E-2</v>
          </cell>
          <cell r="H41">
            <v>23.54</v>
          </cell>
          <cell r="I41">
            <v>0.52800000000000002</v>
          </cell>
          <cell r="J41">
            <v>0.38464999999999999</v>
          </cell>
          <cell r="L41">
            <v>22.23412538922156</v>
          </cell>
          <cell r="N41">
            <v>9.5524000000000004</v>
          </cell>
          <cell r="O41">
            <v>9.0747800000000005</v>
          </cell>
          <cell r="P41">
            <v>2.6542472799999999</v>
          </cell>
          <cell r="Q41">
            <v>11.72902728</v>
          </cell>
          <cell r="R41">
            <v>42.81044</v>
          </cell>
          <cell r="S41">
            <v>1240</v>
          </cell>
          <cell r="T41">
            <v>0.05</v>
          </cell>
        </row>
        <row r="42">
          <cell r="C42">
            <v>54.95</v>
          </cell>
          <cell r="F42">
            <v>8.2181899999999999</v>
          </cell>
          <cell r="G42">
            <v>5.7165668662674661E-2</v>
          </cell>
          <cell r="H42">
            <v>26.31</v>
          </cell>
          <cell r="I42">
            <v>0.55600000000000005</v>
          </cell>
          <cell r="J42">
            <v>0.38464999999999999</v>
          </cell>
          <cell r="L42">
            <v>19.423994331337333</v>
          </cell>
          <cell r="N42">
            <v>12.408200000000001</v>
          </cell>
          <cell r="O42">
            <v>11.787789999999999</v>
          </cell>
          <cell r="P42">
            <v>2.6996040000000003</v>
          </cell>
          <cell r="Q42">
            <v>14.487394</v>
          </cell>
          <cell r="R42">
            <v>43.542000000000002</v>
          </cell>
          <cell r="S42">
            <v>1240</v>
          </cell>
          <cell r="T42">
            <v>0.05</v>
          </cell>
        </row>
        <row r="43">
          <cell r="C43">
            <v>54.95</v>
          </cell>
          <cell r="F43">
            <v>8.2450100000000006</v>
          </cell>
          <cell r="G43">
            <v>5.7165668662674661E-2</v>
          </cell>
          <cell r="H43">
            <v>26.31</v>
          </cell>
          <cell r="I43">
            <v>0.59</v>
          </cell>
          <cell r="J43">
            <v>0.38464999999999999</v>
          </cell>
          <cell r="L43">
            <v>19.363174331337326</v>
          </cell>
          <cell r="N43">
            <v>15.0497</v>
          </cell>
          <cell r="O43">
            <v>14.297215</v>
          </cell>
          <cell r="P43">
            <v>2.6873900000000002</v>
          </cell>
          <cell r="Q43">
            <v>16.984604999999998</v>
          </cell>
          <cell r="R43">
            <v>43.344999999999999</v>
          </cell>
          <cell r="S43">
            <v>1240</v>
          </cell>
          <cell r="T43">
            <v>0.05</v>
          </cell>
        </row>
        <row r="44">
          <cell r="C44">
            <v>54.95</v>
          </cell>
          <cell r="F44">
            <v>8.421990000000001</v>
          </cell>
          <cell r="G44">
            <v>5.7165668662674661E-2</v>
          </cell>
          <cell r="H44">
            <v>26.31</v>
          </cell>
          <cell r="I44">
            <v>0.57799999999999996</v>
          </cell>
          <cell r="J44">
            <v>0.38464999999999999</v>
          </cell>
          <cell r="L44">
            <v>19.198194331337326</v>
          </cell>
          <cell r="N44">
            <v>16.311299999999999</v>
          </cell>
          <cell r="O44">
            <v>15.495734999999998</v>
          </cell>
          <cell r="P44">
            <v>2.6503760000000001</v>
          </cell>
          <cell r="Q44">
            <v>18.146110999999998</v>
          </cell>
          <cell r="R44">
            <v>42.747999999999998</v>
          </cell>
          <cell r="S44">
            <v>1240</v>
          </cell>
          <cell r="T44">
            <v>0.05</v>
          </cell>
        </row>
        <row r="45">
          <cell r="C45">
            <v>54.95</v>
          </cell>
          <cell r="F45">
            <v>8.42225</v>
          </cell>
          <cell r="G45">
            <v>5.7165668662674661E-2</v>
          </cell>
          <cell r="H45">
            <v>26.31</v>
          </cell>
          <cell r="I45">
            <v>0.49</v>
          </cell>
          <cell r="J45">
            <v>0.38464999999999999</v>
          </cell>
          <cell r="L45">
            <v>19.28593433133733</v>
          </cell>
          <cell r="N45">
            <v>16.566199999999998</v>
          </cell>
          <cell r="O45">
            <v>15.737889999999998</v>
          </cell>
          <cell r="P45">
            <v>2.6653180000000001</v>
          </cell>
          <cell r="Q45">
            <v>18.403207999999999</v>
          </cell>
          <cell r="R45">
            <v>42.988999999999997</v>
          </cell>
          <cell r="S45">
            <v>1240</v>
          </cell>
          <cell r="T45">
            <v>0.05</v>
          </cell>
        </row>
        <row r="46">
          <cell r="C46">
            <v>54.95</v>
          </cell>
          <cell r="F46">
            <v>8.4298099999999998</v>
          </cell>
          <cell r="G46">
            <v>5.7165668662674661E-2</v>
          </cell>
          <cell r="H46">
            <v>26.31</v>
          </cell>
          <cell r="I46">
            <v>0.496</v>
          </cell>
          <cell r="J46">
            <v>0.38464999999999999</v>
          </cell>
          <cell r="L46">
            <v>19.272374331337325</v>
          </cell>
          <cell r="N46">
            <v>15.9841</v>
          </cell>
          <cell r="O46">
            <v>15.184894999999999</v>
          </cell>
          <cell r="P46">
            <v>2.643618</v>
          </cell>
          <cell r="Q46">
            <v>17.828513000000001</v>
          </cell>
          <cell r="R46">
            <v>42.639000000000003</v>
          </cell>
          <cell r="S46">
            <v>1240</v>
          </cell>
          <cell r="T46">
            <v>0.05</v>
          </cell>
        </row>
        <row r="47">
          <cell r="C47">
            <v>54.95</v>
          </cell>
          <cell r="F47">
            <v>8.5438399999999994</v>
          </cell>
          <cell r="G47">
            <v>5.7165668662674661E-2</v>
          </cell>
          <cell r="H47">
            <v>26.31</v>
          </cell>
          <cell r="I47">
            <v>0.56200000000000006</v>
          </cell>
          <cell r="J47">
            <v>0.38464999999999999</v>
          </cell>
          <cell r="L47">
            <v>19.09234433133733</v>
          </cell>
          <cell r="N47">
            <v>15.745879500000001</v>
          </cell>
          <cell r="O47">
            <v>14.958585525</v>
          </cell>
          <cell r="P47">
            <v>2.634938</v>
          </cell>
          <cell r="Q47">
            <v>17.593523525000002</v>
          </cell>
          <cell r="R47">
            <v>42.499000000000002</v>
          </cell>
          <cell r="S47">
            <v>1240</v>
          </cell>
          <cell r="T47">
            <v>0.05</v>
          </cell>
        </row>
        <row r="48">
          <cell r="C48">
            <v>54.95</v>
          </cell>
          <cell r="F48">
            <v>8.55274</v>
          </cell>
          <cell r="G48">
            <v>5.7165668662674661E-2</v>
          </cell>
          <cell r="H48">
            <v>26.31</v>
          </cell>
          <cell r="I48">
            <v>0.52400000000000002</v>
          </cell>
          <cell r="J48">
            <v>0.38464999999999999</v>
          </cell>
          <cell r="L48">
            <v>19.121444331337329</v>
          </cell>
          <cell r="N48">
            <v>15.609874500000002</v>
          </cell>
          <cell r="O48">
            <v>14.829380775000001</v>
          </cell>
          <cell r="P48">
            <v>2.6421300000000003</v>
          </cell>
          <cell r="Q48">
            <v>17.471510775000002</v>
          </cell>
          <cell r="R48">
            <v>42.615000000000002</v>
          </cell>
          <cell r="S48">
            <v>1240</v>
          </cell>
          <cell r="T48">
            <v>0.05</v>
          </cell>
        </row>
        <row r="49">
          <cell r="C49">
            <v>54.95</v>
          </cell>
          <cell r="F49">
            <v>8.5608800000000009</v>
          </cell>
          <cell r="G49">
            <v>5.7165668662674661E-2</v>
          </cell>
          <cell r="H49">
            <v>26.31</v>
          </cell>
          <cell r="I49">
            <v>0.48499999999999999</v>
          </cell>
          <cell r="J49">
            <v>0.38464999999999999</v>
          </cell>
          <cell r="L49">
            <v>19.152304331337326</v>
          </cell>
          <cell r="N49">
            <v>17.945790500000001</v>
          </cell>
          <cell r="O49">
            <v>17.048500975</v>
          </cell>
          <cell r="P49">
            <v>2.652298</v>
          </cell>
          <cell r="Q49">
            <v>19.700798974999998</v>
          </cell>
          <cell r="R49">
            <v>42.779000000000003</v>
          </cell>
          <cell r="S49">
            <v>1240</v>
          </cell>
          <cell r="T49">
            <v>0.05</v>
          </cell>
        </row>
        <row r="50">
          <cell r="C50">
            <v>58.35</v>
          </cell>
          <cell r="F50">
            <v>8.6507900000000006</v>
          </cell>
          <cell r="G50">
            <v>6.395209580838325E-2</v>
          </cell>
          <cell r="H50">
            <v>26.31</v>
          </cell>
          <cell r="I50">
            <v>0.51849999999999996</v>
          </cell>
          <cell r="J50">
            <v>0.35010000000000002</v>
          </cell>
          <cell r="L50">
            <v>22.456657904191616</v>
          </cell>
          <cell r="N50">
            <v>20.157644108</v>
          </cell>
          <cell r="O50">
            <v>19.149761902599998</v>
          </cell>
          <cell r="P50">
            <v>2.6294423199999999</v>
          </cell>
          <cell r="Q50">
            <v>21.779204222599997</v>
          </cell>
          <cell r="R50">
            <v>42.410359999999997</v>
          </cell>
          <cell r="S50">
            <v>1240</v>
          </cell>
          <cell r="T50">
            <v>0.05</v>
          </cell>
        </row>
        <row r="51">
          <cell r="C51">
            <v>58.35</v>
          </cell>
          <cell r="F51">
            <v>8.6481200000000005</v>
          </cell>
          <cell r="G51">
            <v>6.031936127744511E-2</v>
          </cell>
          <cell r="H51">
            <v>28.13</v>
          </cell>
          <cell r="I51">
            <v>0.496</v>
          </cell>
          <cell r="J51">
            <v>0.35010000000000002</v>
          </cell>
          <cell r="L51">
            <v>20.665460638722557</v>
          </cell>
          <cell r="N51">
            <v>22.666489447058819</v>
          </cell>
          <cell r="O51">
            <v>21.533164974705876</v>
          </cell>
          <cell r="P51">
            <v>2.6223592941176466</v>
          </cell>
          <cell r="Q51">
            <v>24.155524268823523</v>
          </cell>
          <cell r="R51">
            <v>42.296117647058814</v>
          </cell>
          <cell r="S51">
            <v>1240</v>
          </cell>
          <cell r="T51">
            <v>0.05</v>
          </cell>
        </row>
        <row r="52">
          <cell r="C52">
            <v>58.35</v>
          </cell>
          <cell r="F52">
            <v>8.6707400000000003</v>
          </cell>
          <cell r="G52">
            <v>6.031936127744511E-2</v>
          </cell>
          <cell r="H52">
            <v>28.13</v>
          </cell>
          <cell r="I52">
            <v>0.52900000000000003</v>
          </cell>
          <cell r="J52">
            <v>0.35010000000000002</v>
          </cell>
          <cell r="L52">
            <v>20.609840638722559</v>
          </cell>
          <cell r="N52">
            <v>24.721678800000003</v>
          </cell>
          <cell r="O52">
            <v>23.485594860000003</v>
          </cell>
          <cell r="P52">
            <v>2.9217305000000002</v>
          </cell>
          <cell r="Q52">
            <v>26.407325360000002</v>
          </cell>
          <cell r="R52">
            <v>42.652999999999999</v>
          </cell>
          <cell r="S52">
            <v>1370</v>
          </cell>
          <cell r="T52">
            <v>0.05</v>
          </cell>
        </row>
        <row r="53">
          <cell r="C53">
            <v>58.35</v>
          </cell>
          <cell r="F53">
            <v>8.8781800000000004</v>
          </cell>
          <cell r="G53">
            <v>6.031936127744511E-2</v>
          </cell>
          <cell r="H53">
            <v>28.13</v>
          </cell>
          <cell r="I53">
            <v>0.51400000000000001</v>
          </cell>
          <cell r="J53">
            <v>0.35010000000000002</v>
          </cell>
          <cell r="L53">
            <v>20.417400638722555</v>
          </cell>
          <cell r="N53">
            <v>25.693894</v>
          </cell>
          <cell r="O53">
            <v>24.409199299999997</v>
          </cell>
          <cell r="P53">
            <v>3.0235900000000004</v>
          </cell>
          <cell r="Q53">
            <v>27.432789299999996</v>
          </cell>
          <cell r="R53">
            <v>44.14</v>
          </cell>
          <cell r="S53">
            <v>1370</v>
          </cell>
          <cell r="T53">
            <v>0.05</v>
          </cell>
        </row>
        <row r="54">
          <cell r="C54">
            <v>58.35</v>
          </cell>
          <cell r="F54">
            <v>8.887080000000001</v>
          </cell>
          <cell r="G54">
            <v>6.031936127744511E-2</v>
          </cell>
          <cell r="H54">
            <v>28.13</v>
          </cell>
          <cell r="I54">
            <v>0.56699999999999995</v>
          </cell>
          <cell r="J54">
            <v>0.35010000000000002</v>
          </cell>
          <cell r="L54">
            <v>20.35550063872256</v>
          </cell>
          <cell r="N54">
            <v>26.088747299999998</v>
          </cell>
          <cell r="O54">
            <v>24.784309934999996</v>
          </cell>
          <cell r="P54">
            <v>3.0222885000000006</v>
          </cell>
          <cell r="Q54">
            <v>27.806598434999998</v>
          </cell>
          <cell r="R54">
            <v>44.121000000000002</v>
          </cell>
          <cell r="S54">
            <v>1370</v>
          </cell>
          <cell r="T54">
            <v>0.05</v>
          </cell>
        </row>
        <row r="55">
          <cell r="C55">
            <v>65.47</v>
          </cell>
          <cell r="F55">
            <v>8.8943899999999996</v>
          </cell>
          <cell r="G55">
            <v>7.4530938123752513E-2</v>
          </cell>
          <cell r="H55">
            <v>28.13</v>
          </cell>
          <cell r="I55">
            <v>0.52500000000000002</v>
          </cell>
          <cell r="J55">
            <v>0.39282</v>
          </cell>
          <cell r="L55">
            <v>27.453259061876246</v>
          </cell>
          <cell r="N55">
            <v>26.3</v>
          </cell>
          <cell r="O55">
            <v>24.984999999999999</v>
          </cell>
          <cell r="P55">
            <v>3.0124930000000005</v>
          </cell>
          <cell r="Q55">
            <v>27.997492999999999</v>
          </cell>
          <cell r="R55">
            <v>43.978000000000002</v>
          </cell>
          <cell r="S55">
            <v>1370</v>
          </cell>
          <cell r="T55">
            <v>0.05</v>
          </cell>
        </row>
        <row r="56">
          <cell r="C56">
            <v>65.81</v>
          </cell>
          <cell r="D56">
            <v>9.0300000000000011</v>
          </cell>
          <cell r="E56">
            <v>56.78</v>
          </cell>
          <cell r="F56">
            <v>7.1480879791344532E-3</v>
          </cell>
          <cell r="G56">
            <v>5.6517242948014232E-2</v>
          </cell>
          <cell r="H56">
            <v>28.13</v>
          </cell>
          <cell r="I56">
            <v>0.52457630895891316</v>
          </cell>
          <cell r="J56">
            <v>0.22607543759982129</v>
          </cell>
          <cell r="K56">
            <v>3.6190485840304577E-2</v>
          </cell>
          <cell r="L56">
            <v>27.799492436673816</v>
          </cell>
          <cell r="M56">
            <v>0</v>
          </cell>
          <cell r="N56">
            <v>26.3</v>
          </cell>
          <cell r="O56">
            <v>24.984999999999999</v>
          </cell>
          <cell r="P56">
            <v>2.9875527727272733</v>
          </cell>
          <cell r="Q56">
            <v>27.972552772727273</v>
          </cell>
          <cell r="R56">
            <v>43.613909090909097</v>
          </cell>
          <cell r="S56">
            <v>1370</v>
          </cell>
          <cell r="T56">
            <v>0.05</v>
          </cell>
        </row>
        <row r="57">
          <cell r="C57">
            <v>70.813634576671703</v>
          </cell>
          <cell r="D57">
            <v>9.0436345766716997</v>
          </cell>
          <cell r="E57">
            <v>61.77</v>
          </cell>
          <cell r="F57">
            <v>6.988082216875538E-3</v>
          </cell>
          <cell r="G57">
            <v>6.6202857326565306E-2</v>
          </cell>
          <cell r="H57">
            <v>28.13</v>
          </cell>
          <cell r="I57">
            <v>0.58813734824972452</v>
          </cell>
          <cell r="J57">
            <v>0.25546527090437565</v>
          </cell>
          <cell r="K57">
            <v>4.2547499528157076E-2</v>
          </cell>
          <cell r="L57">
            <v>29.710658941774305</v>
          </cell>
          <cell r="M57">
            <v>2.97</v>
          </cell>
          <cell r="N57">
            <v>28.31</v>
          </cell>
          <cell r="O57">
            <v>26.894499999999997</v>
          </cell>
          <cell r="P57">
            <v>3.0011220000000005</v>
          </cell>
          <cell r="Q57">
            <v>29.895621999999996</v>
          </cell>
          <cell r="R57">
            <v>43.811999999999998</v>
          </cell>
          <cell r="S57">
            <v>1370</v>
          </cell>
          <cell r="T57">
            <v>0.05</v>
          </cell>
        </row>
        <row r="58">
          <cell r="C58">
            <v>70.409554232753763</v>
          </cell>
          <cell r="D58">
            <v>9.0495542327537635</v>
          </cell>
          <cell r="E58">
            <v>61.36</v>
          </cell>
          <cell r="F58">
            <v>6.8870050506704876E-3</v>
          </cell>
          <cell r="G58">
            <v>6.5368750194339409E-2</v>
          </cell>
          <cell r="H58">
            <v>28.13</v>
          </cell>
          <cell r="I58">
            <v>0.63461258153187572</v>
          </cell>
          <cell r="J58">
            <v>0.25299041855655607</v>
          </cell>
          <cell r="K58">
            <v>4.1954788327240096E-2</v>
          </cell>
          <cell r="L58">
            <v>29.258186456339317</v>
          </cell>
          <cell r="M58">
            <v>2.97</v>
          </cell>
          <cell r="N58">
            <v>27.98</v>
          </cell>
          <cell r="O58">
            <v>26.581</v>
          </cell>
          <cell r="P58">
            <v>2.9554885454545459</v>
          </cell>
          <cell r="Q58">
            <v>29.536488545454546</v>
          </cell>
          <cell r="R58">
            <v>43.145818181818179</v>
          </cell>
          <cell r="S58">
            <v>1370</v>
          </cell>
          <cell r="T58">
            <v>0.05</v>
          </cell>
        </row>
        <row r="59">
          <cell r="C59">
            <v>70.409999999999954</v>
          </cell>
          <cell r="D59">
            <v>9.1899999999999551</v>
          </cell>
          <cell r="E59">
            <v>61.22</v>
          </cell>
          <cell r="F59">
            <v>6.8339976853212291E-3</v>
          </cell>
          <cell r="G59">
            <v>6.5084107558368354E-2</v>
          </cell>
          <cell r="H59">
            <v>28.13</v>
          </cell>
          <cell r="I59">
            <v>0.67423622025625618</v>
          </cell>
          <cell r="J59">
            <v>0.25295013920983078</v>
          </cell>
          <cell r="K59">
            <v>4.1725992388417635E-2</v>
          </cell>
          <cell r="L59">
            <v>29.166722575381559</v>
          </cell>
          <cell r="M59">
            <v>2.8824469675202491</v>
          </cell>
          <cell r="N59">
            <v>27.94</v>
          </cell>
          <cell r="O59">
            <v>26.542999999999999</v>
          </cell>
          <cell r="P59">
            <v>2.9239567500000008</v>
          </cell>
          <cell r="Q59">
            <v>29.466956750000001</v>
          </cell>
          <cell r="R59">
            <v>42.685500000000005</v>
          </cell>
          <cell r="S59">
            <v>1370</v>
          </cell>
          <cell r="T59">
            <v>0.05</v>
          </cell>
        </row>
      </sheetData>
      <sheetData sheetId="5">
        <row r="2">
          <cell r="C2">
            <v>41.8</v>
          </cell>
          <cell r="F2">
            <v>4.6696200000000001</v>
          </cell>
          <cell r="G2">
            <v>6.8524590163934418E-2</v>
          </cell>
          <cell r="H2">
            <v>7.5377049180327873</v>
          </cell>
          <cell r="I2">
            <v>0.43980086107236099</v>
          </cell>
          <cell r="J2">
            <v>0.41799999999999998</v>
          </cell>
          <cell r="K2">
            <v>3.25</v>
          </cell>
          <cell r="M2">
            <v>25.416349630730913</v>
          </cell>
          <cell r="O2">
            <v>14.6</v>
          </cell>
          <cell r="P2">
            <v>13.87</v>
          </cell>
          <cell r="Q2">
            <v>1.7992936825600001</v>
          </cell>
          <cell r="R2">
            <v>15.669293682559999</v>
          </cell>
          <cell r="S2">
            <v>28.643000000000001</v>
          </cell>
          <cell r="T2">
            <v>1256.3584000000001</v>
          </cell>
          <cell r="U2">
            <v>0.05</v>
          </cell>
        </row>
        <row r="3">
          <cell r="C3">
            <v>41.8</v>
          </cell>
          <cell r="F3">
            <v>4.6696200000000001</v>
          </cell>
          <cell r="G3">
            <v>6.8524590163934418E-2</v>
          </cell>
          <cell r="H3">
            <v>7.5377049180327873</v>
          </cell>
          <cell r="I3">
            <v>0.39864610420977609</v>
          </cell>
          <cell r="J3">
            <v>0.41799999999999998</v>
          </cell>
          <cell r="K3">
            <v>3.6800000000000006</v>
          </cell>
          <cell r="M3">
            <v>25.027504387593499</v>
          </cell>
          <cell r="O3">
            <v>14.6</v>
          </cell>
          <cell r="P3">
            <v>13.87</v>
          </cell>
          <cell r="Q3">
            <v>1.8772139576080002</v>
          </cell>
          <cell r="R3">
            <v>15.747213957608</v>
          </cell>
          <cell r="S3">
            <v>28.4618</v>
          </cell>
          <cell r="T3">
            <v>1319.1112000000001</v>
          </cell>
          <cell r="U3">
            <v>0.05</v>
          </cell>
        </row>
        <row r="4">
          <cell r="C4">
            <v>41.8</v>
          </cell>
          <cell r="F4">
            <v>4.6696200000000001</v>
          </cell>
          <cell r="G4">
            <v>6.8524590163934418E-2</v>
          </cell>
          <cell r="H4">
            <v>7.5377049180327873</v>
          </cell>
          <cell r="I4">
            <v>0.45161183692595264</v>
          </cell>
          <cell r="J4">
            <v>0.41799999999999998</v>
          </cell>
          <cell r="K4">
            <v>3.68</v>
          </cell>
          <cell r="M4">
            <v>24.974538654877325</v>
          </cell>
          <cell r="O4">
            <v>13.7</v>
          </cell>
          <cell r="P4">
            <v>13.014999999999999</v>
          </cell>
          <cell r="Q4">
            <v>1.95208713216</v>
          </cell>
          <cell r="R4">
            <v>14.96708713216</v>
          </cell>
          <cell r="S4">
            <v>28.416</v>
          </cell>
          <cell r="T4">
            <v>1373.9351999999999</v>
          </cell>
          <cell r="U4">
            <v>0.05</v>
          </cell>
        </row>
        <row r="5">
          <cell r="C5">
            <v>41.8</v>
          </cell>
          <cell r="F5">
            <v>4.8744799999999993</v>
          </cell>
          <cell r="G5">
            <v>6.8524590163934418E-2</v>
          </cell>
          <cell r="H5">
            <v>7.5377049180327873</v>
          </cell>
          <cell r="I5">
            <v>0.47762702493247833</v>
          </cell>
          <cell r="J5">
            <v>0.41799999999999998</v>
          </cell>
          <cell r="K5">
            <v>3.6800000000000006</v>
          </cell>
          <cell r="M5">
            <v>24.7436634668708</v>
          </cell>
          <cell r="O5">
            <v>14.1</v>
          </cell>
          <cell r="P5">
            <v>13.395</v>
          </cell>
          <cell r="Q5">
            <v>1.7025153885080002</v>
          </cell>
          <cell r="R5">
            <v>15.097515388508</v>
          </cell>
          <cell r="S5">
            <v>28.403300000000002</v>
          </cell>
          <cell r="T5">
            <v>1198.8152</v>
          </cell>
          <cell r="U5">
            <v>0.05</v>
          </cell>
        </row>
        <row r="6">
          <cell r="C6">
            <v>41.8</v>
          </cell>
          <cell r="F6">
            <v>4.8744799999999993</v>
          </cell>
          <cell r="G6">
            <v>6.8524590163934418E-2</v>
          </cell>
          <cell r="H6">
            <v>7.5377049180327873</v>
          </cell>
          <cell r="I6">
            <v>0.43194662007793827</v>
          </cell>
          <cell r="J6">
            <v>0.41799999999999998</v>
          </cell>
          <cell r="K6">
            <v>3.68</v>
          </cell>
          <cell r="M6">
            <v>24.78934387172534</v>
          </cell>
          <cell r="O6">
            <v>13.3</v>
          </cell>
          <cell r="P6">
            <v>12.635</v>
          </cell>
          <cell r="Q6">
            <v>1.7870528828679999</v>
          </cell>
          <cell r="R6">
            <v>14.422052882868</v>
          </cell>
          <cell r="S6">
            <v>28.1311</v>
          </cell>
          <cell r="T6">
            <v>1270.5175999999999</v>
          </cell>
          <cell r="U6">
            <v>0.05</v>
          </cell>
        </row>
        <row r="7">
          <cell r="C7">
            <v>41.8</v>
          </cell>
          <cell r="F7">
            <v>4.8744799999999993</v>
          </cell>
          <cell r="G7">
            <v>6.8524590163934418E-2</v>
          </cell>
          <cell r="H7">
            <v>7.5377049180327873</v>
          </cell>
          <cell r="I7">
            <v>0.48976420188714448</v>
          </cell>
          <cell r="J7">
            <v>0.41799999999999998</v>
          </cell>
          <cell r="K7">
            <v>3.6799999999999997</v>
          </cell>
          <cell r="M7">
            <v>24.731526289916133</v>
          </cell>
          <cell r="O7">
            <v>12.587</v>
          </cell>
          <cell r="P7">
            <v>11.957649999999999</v>
          </cell>
          <cell r="Q7">
            <v>1.9273008474719999</v>
          </cell>
          <cell r="R7">
            <v>13.884950847471998</v>
          </cell>
          <cell r="S7">
            <v>28.3644</v>
          </cell>
          <cell r="T7">
            <v>1358.9576</v>
          </cell>
          <cell r="U7">
            <v>0.05</v>
          </cell>
        </row>
        <row r="8">
          <cell r="C8">
            <v>38.456000000000003</v>
          </cell>
          <cell r="F8">
            <v>4.9060699999999997</v>
          </cell>
          <cell r="G8">
            <v>6.3042622950819679E-2</v>
          </cell>
          <cell r="H8">
            <v>6.9346885245901646</v>
          </cell>
          <cell r="I8">
            <v>0.46157921469777602</v>
          </cell>
          <cell r="J8">
            <v>0.38456000000000001</v>
          </cell>
          <cell r="K8">
            <v>3.21</v>
          </cell>
          <cell r="M8">
            <v>22.496059637761242</v>
          </cell>
          <cell r="O8">
            <v>13.428000000000001</v>
          </cell>
          <cell r="P8">
            <v>12.756600000000001</v>
          </cell>
          <cell r="Q8">
            <v>1.9007166259839998</v>
          </cell>
          <cell r="R8">
            <v>14.657316625984</v>
          </cell>
          <cell r="S8">
            <v>28.641400000000001</v>
          </cell>
          <cell r="T8">
            <v>1327.2511999999999</v>
          </cell>
          <cell r="U8">
            <v>0.05</v>
          </cell>
        </row>
        <row r="9">
          <cell r="C9">
            <v>38.456000000000003</v>
          </cell>
          <cell r="F9">
            <v>4.9060699999999997</v>
          </cell>
          <cell r="G9">
            <v>6.3042622950819679E-2</v>
          </cell>
          <cell r="H9">
            <v>6.9346885245901646</v>
          </cell>
          <cell r="I9">
            <v>0.42609193553343599</v>
          </cell>
          <cell r="J9">
            <v>0.38456000000000001</v>
          </cell>
          <cell r="K9">
            <v>3.21</v>
          </cell>
          <cell r="M9">
            <v>22.531546916925581</v>
          </cell>
          <cell r="O9">
            <v>14.263999999999999</v>
          </cell>
          <cell r="P9">
            <v>13.550799999999999</v>
          </cell>
          <cell r="Q9">
            <v>1.9965031944000005</v>
          </cell>
          <cell r="R9">
            <v>15.5473031944</v>
          </cell>
          <cell r="S9">
            <v>28.82</v>
          </cell>
          <cell r="T9">
            <v>1385.4984000000002</v>
          </cell>
          <cell r="U9">
            <v>0.05</v>
          </cell>
        </row>
        <row r="10">
          <cell r="C10">
            <v>38.456000000000003</v>
          </cell>
          <cell r="F10">
            <v>4.9060699999999997</v>
          </cell>
          <cell r="G10">
            <v>6.3042622950819679E-2</v>
          </cell>
          <cell r="H10">
            <v>6.9346885245901646</v>
          </cell>
          <cell r="I10">
            <v>0.39350175571442997</v>
          </cell>
          <cell r="J10">
            <v>0.38456000000000001</v>
          </cell>
          <cell r="K10">
            <v>3.21</v>
          </cell>
          <cell r="M10">
            <v>22.564137096744588</v>
          </cell>
          <cell r="O10">
            <v>15.7</v>
          </cell>
          <cell r="P10">
            <v>14.914999999999999</v>
          </cell>
          <cell r="Q10">
            <v>1.8159920064000001</v>
          </cell>
          <cell r="R10">
            <v>16.730992006400001</v>
          </cell>
          <cell r="S10">
            <v>28.951000000000001</v>
          </cell>
          <cell r="T10">
            <v>1254.528</v>
          </cell>
          <cell r="U10">
            <v>0.05</v>
          </cell>
        </row>
        <row r="11">
          <cell r="C11">
            <v>38.456000000000003</v>
          </cell>
          <cell r="F11">
            <v>4.9705399999999997</v>
          </cell>
          <cell r="G11">
            <v>6.3042622950819679E-2</v>
          </cell>
          <cell r="H11">
            <v>6.9346885245901646</v>
          </cell>
          <cell r="I11">
            <v>0.450458189201565</v>
          </cell>
          <cell r="J11">
            <v>0.38456000000000001</v>
          </cell>
          <cell r="K11">
            <v>3.21</v>
          </cell>
          <cell r="M11">
            <v>22.442710663257451</v>
          </cell>
          <cell r="O11">
            <v>15.823</v>
          </cell>
          <cell r="P11">
            <v>15.03185</v>
          </cell>
          <cell r="Q11">
            <v>1.8282863808000003</v>
          </cell>
          <cell r="R11">
            <v>16.8601363808</v>
          </cell>
          <cell r="S11">
            <v>29.146999999999998</v>
          </cell>
          <cell r="T11">
            <v>1254.528</v>
          </cell>
          <cell r="U11">
            <v>0.05</v>
          </cell>
        </row>
        <row r="12">
          <cell r="C12">
            <v>38.456000000000003</v>
          </cell>
          <cell r="F12">
            <v>4.9705399999999997</v>
          </cell>
          <cell r="G12">
            <v>6.3042622950819679E-2</v>
          </cell>
          <cell r="H12">
            <v>6.9346885245901646</v>
          </cell>
          <cell r="I12">
            <v>0.4747411769512731</v>
          </cell>
          <cell r="J12">
            <v>0.38456000000000001</v>
          </cell>
          <cell r="K12">
            <v>3.21</v>
          </cell>
          <cell r="M12">
            <v>22.418427675507743</v>
          </cell>
          <cell r="O12">
            <v>16.719000000000001</v>
          </cell>
          <cell r="P12">
            <v>15.883050000000001</v>
          </cell>
          <cell r="Q12">
            <v>1.8189401472000004</v>
          </cell>
          <cell r="R12">
            <v>17.7019901472</v>
          </cell>
          <cell r="S12">
            <v>28.998000000000001</v>
          </cell>
          <cell r="T12">
            <v>1254.528</v>
          </cell>
          <cell r="U12">
            <v>0.05</v>
          </cell>
        </row>
        <row r="13">
          <cell r="C13">
            <v>38.456000000000003</v>
          </cell>
          <cell r="F13">
            <v>4.9705399999999997</v>
          </cell>
          <cell r="G13">
            <v>6.3042622950819679E-2</v>
          </cell>
          <cell r="H13">
            <v>6.9346885245901646</v>
          </cell>
          <cell r="I13">
            <v>0.49239059089529602</v>
          </cell>
          <cell r="J13">
            <v>0.38456000000000001</v>
          </cell>
          <cell r="K13">
            <v>3.21</v>
          </cell>
          <cell r="M13">
            <v>22.400778261563723</v>
          </cell>
          <cell r="O13">
            <v>16.076000000000001</v>
          </cell>
          <cell r="P13">
            <v>15.2722</v>
          </cell>
          <cell r="Q13">
            <v>1.8127929600000003</v>
          </cell>
          <cell r="R13">
            <v>17.084992960000001</v>
          </cell>
          <cell r="S13">
            <v>28.9</v>
          </cell>
          <cell r="T13">
            <v>1254.528</v>
          </cell>
          <cell r="U13">
            <v>0.05</v>
          </cell>
        </row>
        <row r="14">
          <cell r="C14">
            <v>40.4</v>
          </cell>
          <cell r="F14">
            <v>5</v>
          </cell>
          <cell r="G14">
            <v>6.6229508196721312E-2</v>
          </cell>
          <cell r="H14">
            <v>7.2852459016393425</v>
          </cell>
          <cell r="I14">
            <v>0.429075861856831</v>
          </cell>
          <cell r="J14">
            <v>0.36360000000000003</v>
          </cell>
          <cell r="K14">
            <v>3.484</v>
          </cell>
          <cell r="M14">
            <v>23.771848728307106</v>
          </cell>
          <cell r="O14">
            <v>17.489000000000001</v>
          </cell>
          <cell r="P14">
            <v>16.614550000000001</v>
          </cell>
          <cell r="Q14">
            <v>1.7912778048</v>
          </cell>
          <cell r="R14">
            <v>18.405827804800001</v>
          </cell>
          <cell r="S14">
            <v>28.556999999999999</v>
          </cell>
          <cell r="T14">
            <v>1254.528</v>
          </cell>
          <cell r="U14">
            <v>0.05</v>
          </cell>
        </row>
        <row r="15">
          <cell r="C15">
            <v>40.4</v>
          </cell>
          <cell r="F15">
            <v>5</v>
          </cell>
          <cell r="G15">
            <v>6.6229508196721312E-2</v>
          </cell>
          <cell r="H15">
            <v>7.2852459016393425</v>
          </cell>
          <cell r="I15">
            <v>0.49234912252211599</v>
          </cell>
          <cell r="J15">
            <v>0.36360000000000003</v>
          </cell>
          <cell r="K15">
            <v>3.484</v>
          </cell>
          <cell r="M15">
            <v>23.708575467641822</v>
          </cell>
          <cell r="O15">
            <v>16.684000000000001</v>
          </cell>
          <cell r="P15">
            <v>15.8498</v>
          </cell>
          <cell r="Q15">
            <v>1.79083872</v>
          </cell>
          <cell r="R15">
            <v>17.640638719999998</v>
          </cell>
          <cell r="S15">
            <v>28.55</v>
          </cell>
          <cell r="T15">
            <v>1254.528</v>
          </cell>
          <cell r="U15">
            <v>0.05</v>
          </cell>
        </row>
        <row r="16">
          <cell r="C16">
            <v>40.4</v>
          </cell>
          <cell r="F16">
            <v>5</v>
          </cell>
          <cell r="G16">
            <v>6.6229508196721312E-2</v>
          </cell>
          <cell r="H16">
            <v>7.2852459016393425</v>
          </cell>
          <cell r="I16">
            <v>0.46980694881471602</v>
          </cell>
          <cell r="J16">
            <v>0.36360000000000003</v>
          </cell>
          <cell r="K16">
            <v>3.484</v>
          </cell>
          <cell r="M16">
            <v>23.731117641349222</v>
          </cell>
          <cell r="O16">
            <v>16.75</v>
          </cell>
          <cell r="P16">
            <v>15.9125</v>
          </cell>
          <cell r="Q16">
            <v>1.7808652224000001</v>
          </cell>
          <cell r="R16">
            <v>17.693365222400001</v>
          </cell>
          <cell r="S16">
            <v>28.390999999999998</v>
          </cell>
          <cell r="T16">
            <v>1254.528</v>
          </cell>
          <cell r="U16">
            <v>0.05</v>
          </cell>
        </row>
        <row r="17">
          <cell r="C17">
            <v>40.4</v>
          </cell>
          <cell r="F17">
            <v>5.2</v>
          </cell>
          <cell r="G17">
            <v>6.6229508196721312E-2</v>
          </cell>
          <cell r="H17">
            <v>7.2852459016393425</v>
          </cell>
          <cell r="I17">
            <v>0.49371576759034402</v>
          </cell>
          <cell r="J17">
            <v>0.36360000000000003</v>
          </cell>
          <cell r="K17">
            <v>3.484</v>
          </cell>
          <cell r="M17">
            <v>23.507208822573592</v>
          </cell>
          <cell r="O17">
            <v>18.059000000000001</v>
          </cell>
          <cell r="P17">
            <v>17.15605</v>
          </cell>
          <cell r="Q17">
            <v>1.7758471104000002</v>
          </cell>
          <cell r="R17">
            <v>18.931897110400001</v>
          </cell>
          <cell r="S17">
            <v>28.311</v>
          </cell>
          <cell r="T17">
            <v>1254.528</v>
          </cell>
          <cell r="U17">
            <v>0.05</v>
          </cell>
        </row>
        <row r="18">
          <cell r="C18">
            <v>40.4</v>
          </cell>
          <cell r="F18">
            <v>5.2</v>
          </cell>
          <cell r="G18">
            <v>6.6229508196721312E-2</v>
          </cell>
          <cell r="H18">
            <v>7.2852459016393425</v>
          </cell>
          <cell r="I18">
            <v>0.427158111116408</v>
          </cell>
          <cell r="J18">
            <v>0.36360000000000003</v>
          </cell>
          <cell r="K18">
            <v>3.484</v>
          </cell>
          <cell r="M18">
            <v>23.573766479047528</v>
          </cell>
          <cell r="O18">
            <v>20.64</v>
          </cell>
          <cell r="P18">
            <v>19.608000000000001</v>
          </cell>
          <cell r="Q18">
            <v>1.9120888512000001</v>
          </cell>
          <cell r="R18">
            <v>21.520088851200001</v>
          </cell>
          <cell r="S18">
            <v>30.483000000000001</v>
          </cell>
          <cell r="T18">
            <v>1254.528</v>
          </cell>
          <cell r="U18">
            <v>0.05</v>
          </cell>
        </row>
        <row r="19">
          <cell r="C19">
            <v>40.4</v>
          </cell>
          <cell r="F19">
            <v>5.2</v>
          </cell>
          <cell r="G19">
            <v>6.6229508196721312E-2</v>
          </cell>
          <cell r="H19">
            <v>7.2852459016393425</v>
          </cell>
          <cell r="I19">
            <v>0.45626068382735502</v>
          </cell>
          <cell r="J19">
            <v>0.36360000000000003</v>
          </cell>
          <cell r="K19">
            <v>3.484</v>
          </cell>
          <cell r="M19">
            <v>23.544663906336581</v>
          </cell>
          <cell r="O19">
            <v>20.4358</v>
          </cell>
          <cell r="P19">
            <v>19.414010000000001</v>
          </cell>
          <cell r="Q19">
            <v>1.9682917056000002</v>
          </cell>
          <cell r="R19">
            <v>21.3823017056</v>
          </cell>
          <cell r="S19">
            <v>31.379000000000001</v>
          </cell>
          <cell r="T19">
            <v>1254.528</v>
          </cell>
          <cell r="U19">
            <v>0.05</v>
          </cell>
        </row>
        <row r="20">
          <cell r="C20">
            <v>40.4</v>
          </cell>
          <cell r="F20">
            <v>5.23</v>
          </cell>
          <cell r="G20">
            <v>6.6229508196721312E-2</v>
          </cell>
          <cell r="H20">
            <v>7.2852459016393425</v>
          </cell>
          <cell r="I20">
            <v>0.4147431636128569</v>
          </cell>
          <cell r="J20">
            <v>0.36360000000000003</v>
          </cell>
          <cell r="K20">
            <v>3.484</v>
          </cell>
          <cell r="M20">
            <v>23.556181426551078</v>
          </cell>
          <cell r="O20">
            <v>20.2957</v>
          </cell>
          <cell r="P20">
            <v>19.280915</v>
          </cell>
          <cell r="Q20">
            <v>1.9539900864000002</v>
          </cell>
          <cell r="R20">
            <v>21.234905086400001</v>
          </cell>
          <cell r="S20">
            <v>31.151</v>
          </cell>
          <cell r="T20">
            <v>1254.528</v>
          </cell>
          <cell r="U20">
            <v>0.05</v>
          </cell>
        </row>
        <row r="21">
          <cell r="C21">
            <v>40.4</v>
          </cell>
          <cell r="F21">
            <v>5.23</v>
          </cell>
          <cell r="G21">
            <v>6.6229508196721312E-2</v>
          </cell>
          <cell r="H21">
            <v>7.2852459016393425</v>
          </cell>
          <cell r="I21">
            <v>0.40655307845276517</v>
          </cell>
          <cell r="J21">
            <v>0.36360000000000003</v>
          </cell>
          <cell r="K21">
            <v>3.484</v>
          </cell>
          <cell r="M21">
            <v>23.564371511711173</v>
          </cell>
          <cell r="O21">
            <v>20.529</v>
          </cell>
          <cell r="P21">
            <v>19.502549999999999</v>
          </cell>
          <cell r="Q21">
            <v>1.9657199232000004</v>
          </cell>
          <cell r="R21">
            <v>21.468269923200001</v>
          </cell>
          <cell r="S21">
            <v>31.338000000000001</v>
          </cell>
          <cell r="T21">
            <v>1254.528</v>
          </cell>
          <cell r="U21">
            <v>0.05</v>
          </cell>
        </row>
        <row r="22">
          <cell r="C22">
            <v>40.4</v>
          </cell>
          <cell r="F22">
            <v>5.23</v>
          </cell>
          <cell r="G22">
            <v>6.6229508196721312E-2</v>
          </cell>
          <cell r="H22">
            <v>7.2852459016393425</v>
          </cell>
          <cell r="I22">
            <v>0.45585708610360948</v>
          </cell>
          <cell r="J22">
            <v>0.36360000000000003</v>
          </cell>
          <cell r="K22">
            <v>3.484</v>
          </cell>
          <cell r="M22">
            <v>23.515067504060326</v>
          </cell>
          <cell r="O22">
            <v>22.53</v>
          </cell>
          <cell r="P22">
            <v>21.403500000000001</v>
          </cell>
          <cell r="Q22">
            <v>2.0596840704000003</v>
          </cell>
          <cell r="R22">
            <v>23.463184070400001</v>
          </cell>
          <cell r="S22">
            <v>32.835999999999999</v>
          </cell>
          <cell r="T22">
            <v>1254.528</v>
          </cell>
          <cell r="U22">
            <v>0.05</v>
          </cell>
        </row>
        <row r="23">
          <cell r="C23">
            <v>40.4</v>
          </cell>
          <cell r="F23">
            <v>5.23</v>
          </cell>
          <cell r="G23">
            <v>6.6229508196721312E-2</v>
          </cell>
          <cell r="H23">
            <v>7.2852459016393425</v>
          </cell>
          <cell r="I23">
            <v>0.46808169855490306</v>
          </cell>
          <cell r="J23">
            <v>0.36360000000000003</v>
          </cell>
          <cell r="K23">
            <v>3.484</v>
          </cell>
          <cell r="M23">
            <v>23.502842891609035</v>
          </cell>
          <cell r="O23">
            <v>23.507999999999999</v>
          </cell>
          <cell r="P23">
            <v>22.332599999999999</v>
          </cell>
          <cell r="Q23">
            <v>2.0628203904000002</v>
          </cell>
          <cell r="R23">
            <v>24.395420390399998</v>
          </cell>
          <cell r="S23">
            <v>32.886000000000003</v>
          </cell>
          <cell r="T23">
            <v>1254.528</v>
          </cell>
          <cell r="U23">
            <v>0.05</v>
          </cell>
        </row>
        <row r="24">
          <cell r="C24">
            <v>40.4</v>
          </cell>
          <cell r="F24">
            <v>5.2770000000000001</v>
          </cell>
          <cell r="G24">
            <v>6.6229508196721312E-2</v>
          </cell>
          <cell r="H24">
            <v>7.2852459016393425</v>
          </cell>
          <cell r="I24">
            <v>0.505</v>
          </cell>
          <cell r="J24">
            <v>0.36360000000000003</v>
          </cell>
          <cell r="K24">
            <v>3.484</v>
          </cell>
          <cell r="M24">
            <v>23.418924590163932</v>
          </cell>
          <cell r="O24">
            <v>20.804099999999998</v>
          </cell>
          <cell r="P24">
            <v>19.763894999999998</v>
          </cell>
          <cell r="Q24">
            <v>2.0628175392000005</v>
          </cell>
          <cell r="R24">
            <v>21.826712539199999</v>
          </cell>
          <cell r="S24">
            <v>32.885954545454545</v>
          </cell>
          <cell r="T24">
            <v>1254.528</v>
          </cell>
          <cell r="U24">
            <v>0.05</v>
          </cell>
        </row>
        <row r="25">
          <cell r="C25">
            <v>40.4</v>
          </cell>
          <cell r="F25">
            <v>5.2765000000000004</v>
          </cell>
          <cell r="G25">
            <v>6.6229508196721312E-2</v>
          </cell>
          <cell r="H25">
            <v>7.2852459016393425</v>
          </cell>
          <cell r="I25">
            <v>0.505</v>
          </cell>
          <cell r="J25">
            <v>0.36360000000000003</v>
          </cell>
          <cell r="K25">
            <v>3.484</v>
          </cell>
          <cell r="M25">
            <v>23.419424590163935</v>
          </cell>
          <cell r="O25">
            <v>18.1295</v>
          </cell>
          <cell r="P25">
            <v>17.223025</v>
          </cell>
          <cell r="Q25">
            <v>2.0409438116571432</v>
          </cell>
          <cell r="R25">
            <v>19.263968811657143</v>
          </cell>
          <cell r="S25">
            <v>32.537238095238095</v>
          </cell>
          <cell r="T25">
            <v>1254.528</v>
          </cell>
          <cell r="U25">
            <v>0.05</v>
          </cell>
        </row>
        <row r="26">
          <cell r="C26">
            <v>40.4</v>
          </cell>
          <cell r="F26">
            <v>5.3256700000000006</v>
          </cell>
          <cell r="G26">
            <v>6.6097313569582136E-2</v>
          </cell>
          <cell r="H26">
            <v>7.2852459016393425</v>
          </cell>
          <cell r="I26">
            <v>0.502</v>
          </cell>
          <cell r="J26">
            <v>0.32319999999999999</v>
          </cell>
          <cell r="K26">
            <v>3.484</v>
          </cell>
          <cell r="M26">
            <v>23.413786784791071</v>
          </cell>
          <cell r="O26">
            <v>18.5288</v>
          </cell>
          <cell r="P26">
            <v>17.602360000000001</v>
          </cell>
          <cell r="Q26">
            <v>1.9222219500000002</v>
          </cell>
          <cell r="R26">
            <v>19.524581950000002</v>
          </cell>
          <cell r="S26">
            <v>32.607666666666667</v>
          </cell>
          <cell r="T26">
            <v>1179</v>
          </cell>
          <cell r="U26">
            <v>0.05</v>
          </cell>
        </row>
        <row r="27">
          <cell r="C27">
            <v>40.4</v>
          </cell>
          <cell r="F27">
            <v>5.3256700000000006</v>
          </cell>
          <cell r="G27">
            <v>6.6097313569582136E-2</v>
          </cell>
          <cell r="H27">
            <v>7.2852459016393425</v>
          </cell>
          <cell r="I27">
            <v>0.502</v>
          </cell>
          <cell r="J27">
            <v>0.32319999999999999</v>
          </cell>
          <cell r="K27">
            <v>3.484</v>
          </cell>
          <cell r="M27">
            <v>23.413786784791071</v>
          </cell>
          <cell r="O27">
            <v>19.889700000000001</v>
          </cell>
          <cell r="P27">
            <v>18.895215</v>
          </cell>
          <cell r="Q27">
            <v>1.9222850368421049</v>
          </cell>
          <cell r="R27">
            <v>20.817500036842105</v>
          </cell>
          <cell r="S27">
            <v>32.608736842105259</v>
          </cell>
          <cell r="T27">
            <v>1179</v>
          </cell>
          <cell r="U27">
            <v>0.05</v>
          </cell>
        </row>
        <row r="28">
          <cell r="C28">
            <v>40.4</v>
          </cell>
          <cell r="F28">
            <v>5.3256700000000006</v>
          </cell>
          <cell r="G28">
            <v>6.6097313569582136E-2</v>
          </cell>
          <cell r="H28">
            <v>7.2852459016393425</v>
          </cell>
          <cell r="I28">
            <v>0.48899999999999999</v>
          </cell>
          <cell r="J28">
            <v>0.32319999999999999</v>
          </cell>
          <cell r="K28">
            <v>3.484</v>
          </cell>
          <cell r="M28">
            <v>23.426786784791073</v>
          </cell>
          <cell r="O28">
            <v>20.6783</v>
          </cell>
          <cell r="P28">
            <v>19.644385</v>
          </cell>
          <cell r="Q28">
            <v>1.9211805000000002</v>
          </cell>
          <cell r="R28">
            <v>21.565565499999998</v>
          </cell>
          <cell r="S28">
            <v>32.590000000000003</v>
          </cell>
          <cell r="T28">
            <v>1179</v>
          </cell>
          <cell r="U28">
            <v>0.05</v>
          </cell>
        </row>
        <row r="29">
          <cell r="C29">
            <v>40.4</v>
          </cell>
          <cell r="F29">
            <v>5.4956000000000005</v>
          </cell>
          <cell r="G29">
            <v>6.6097313569582136E-2</v>
          </cell>
          <cell r="H29">
            <v>7.2852459016393425</v>
          </cell>
          <cell r="I29">
            <v>0.48499999999999999</v>
          </cell>
          <cell r="J29">
            <v>0.32319999999999999</v>
          </cell>
          <cell r="K29">
            <v>3.484</v>
          </cell>
          <cell r="M29">
            <v>23.260856784791073</v>
          </cell>
          <cell r="O29">
            <v>21.574200000000001</v>
          </cell>
          <cell r="P29">
            <v>20.49549</v>
          </cell>
          <cell r="Q29">
            <v>1.9544810447368421</v>
          </cell>
          <cell r="R29">
            <v>22.449971044736841</v>
          </cell>
          <cell r="S29">
            <v>33.154894736842103</v>
          </cell>
          <cell r="T29">
            <v>1179</v>
          </cell>
          <cell r="U29">
            <v>0.05</v>
          </cell>
        </row>
        <row r="30">
          <cell r="C30">
            <v>40.4</v>
          </cell>
          <cell r="F30">
            <v>5.4956000000000005</v>
          </cell>
          <cell r="G30">
            <v>6.6097313569582136E-2</v>
          </cell>
          <cell r="H30">
            <v>7.2852459016393425</v>
          </cell>
          <cell r="I30">
            <v>0.51700000000000002</v>
          </cell>
          <cell r="J30">
            <v>0.32319999999999999</v>
          </cell>
          <cell r="K30">
            <v>3.484</v>
          </cell>
          <cell r="M30">
            <v>23.228856784791077</v>
          </cell>
          <cell r="O30">
            <v>22.1614</v>
          </cell>
          <cell r="P30">
            <v>21.053329999999999</v>
          </cell>
          <cell r="Q30">
            <v>2.0021467736842107</v>
          </cell>
          <cell r="R30">
            <v>23.055476773684209</v>
          </cell>
          <cell r="S30">
            <v>33.963473684210527</v>
          </cell>
          <cell r="T30">
            <v>1179</v>
          </cell>
          <cell r="U30">
            <v>0.05</v>
          </cell>
        </row>
        <row r="31">
          <cell r="C31">
            <v>40.4</v>
          </cell>
          <cell r="F31">
            <v>5.4956000000000005</v>
          </cell>
          <cell r="G31">
            <v>6.6097313569582136E-2</v>
          </cell>
          <cell r="H31">
            <v>7.2852459016393425</v>
          </cell>
          <cell r="I31">
            <v>0.47799999999999998</v>
          </cell>
          <cell r="J31">
            <v>0.32319999999999999</v>
          </cell>
          <cell r="K31">
            <v>3.484</v>
          </cell>
          <cell r="M31">
            <v>23.267856784791075</v>
          </cell>
          <cell r="O31">
            <v>20.138999999999999</v>
          </cell>
          <cell r="P31">
            <v>19.13205</v>
          </cell>
          <cell r="Q31">
            <v>2.0690860500000001</v>
          </cell>
          <cell r="R31">
            <v>21.201136049999999</v>
          </cell>
          <cell r="S31">
            <v>35.098999999999997</v>
          </cell>
          <cell r="T31">
            <v>1179</v>
          </cell>
          <cell r="U31">
            <v>0.05</v>
          </cell>
        </row>
        <row r="32">
          <cell r="C32">
            <v>40.4</v>
          </cell>
          <cell r="F32">
            <v>5.5414400000000006</v>
          </cell>
          <cell r="G32">
            <v>6.6097313569582136E-2</v>
          </cell>
          <cell r="H32">
            <v>7.2852459016393425</v>
          </cell>
          <cell r="I32">
            <v>0.46800000000000003</v>
          </cell>
          <cell r="J32">
            <v>0.32319999999999999</v>
          </cell>
          <cell r="K32">
            <v>3.484</v>
          </cell>
          <cell r="M32">
            <v>23.232016784791071</v>
          </cell>
          <cell r="O32">
            <v>20.459800000000001</v>
          </cell>
          <cell r="P32">
            <v>19.436810000000001</v>
          </cell>
          <cell r="Q32">
            <v>2.0772211500000002</v>
          </cell>
          <cell r="R32">
            <v>21.514031150000001</v>
          </cell>
          <cell r="S32">
            <v>35.237000000000002</v>
          </cell>
          <cell r="T32">
            <v>1179</v>
          </cell>
          <cell r="U32">
            <v>0.05</v>
          </cell>
        </row>
        <row r="33">
          <cell r="C33">
            <v>40.4</v>
          </cell>
          <cell r="F33">
            <v>5.5414400000000006</v>
          </cell>
          <cell r="G33">
            <v>6.6097313569582136E-2</v>
          </cell>
          <cell r="H33">
            <v>7.2852459016393425</v>
          </cell>
          <cell r="I33">
            <v>0.45600000000000002</v>
          </cell>
          <cell r="J33">
            <v>0.32319999999999999</v>
          </cell>
          <cell r="K33">
            <v>3.484</v>
          </cell>
          <cell r="M33">
            <v>23.244016784791071</v>
          </cell>
          <cell r="O33">
            <v>20.283799999999999</v>
          </cell>
          <cell r="P33">
            <v>19.26961</v>
          </cell>
          <cell r="Q33">
            <v>2.0649595500000006</v>
          </cell>
          <cell r="R33">
            <v>21.334569550000001</v>
          </cell>
          <cell r="S33">
            <v>35.029000000000003</v>
          </cell>
          <cell r="T33">
            <v>1179</v>
          </cell>
          <cell r="U33">
            <v>0.05</v>
          </cell>
        </row>
        <row r="34">
          <cell r="C34">
            <v>40.4</v>
          </cell>
          <cell r="F34">
            <v>5.5414400000000006</v>
          </cell>
          <cell r="G34">
            <v>6.6097313569582136E-2</v>
          </cell>
          <cell r="H34">
            <v>7.2852459016393425</v>
          </cell>
          <cell r="I34">
            <v>0.46100000000000002</v>
          </cell>
          <cell r="J34">
            <v>0.32319999999999999</v>
          </cell>
          <cell r="K34">
            <v>3.484</v>
          </cell>
          <cell r="M34">
            <v>23.239016784791072</v>
          </cell>
          <cell r="O34">
            <v>21.7561</v>
          </cell>
          <cell r="P34">
            <v>20.668295000000001</v>
          </cell>
          <cell r="Q34">
            <v>2.0934913500000003</v>
          </cell>
          <cell r="R34">
            <v>22.761786350000001</v>
          </cell>
          <cell r="S34">
            <v>35.512999999999998</v>
          </cell>
          <cell r="T34">
            <v>1179</v>
          </cell>
          <cell r="U34">
            <v>0.05</v>
          </cell>
        </row>
        <row r="35">
          <cell r="C35">
            <v>40.4</v>
          </cell>
          <cell r="F35">
            <v>5.8828399999999998</v>
          </cell>
          <cell r="G35">
            <v>6.6097313569582136E-2</v>
          </cell>
          <cell r="H35">
            <v>7.2852459016393425</v>
          </cell>
          <cell r="I35">
            <v>0.47099999999999997</v>
          </cell>
          <cell r="J35">
            <v>0.32319999999999999</v>
          </cell>
          <cell r="K35">
            <v>3.484</v>
          </cell>
          <cell r="M35">
            <v>22.887616784791074</v>
          </cell>
          <cell r="O35">
            <v>22.071200000000001</v>
          </cell>
          <cell r="P35">
            <v>20.967639999999999</v>
          </cell>
          <cell r="Q35">
            <v>2.16093015</v>
          </cell>
          <cell r="R35">
            <v>23.128570149999998</v>
          </cell>
          <cell r="S35">
            <v>36.656999999999996</v>
          </cell>
          <cell r="T35">
            <v>1179</v>
          </cell>
          <cell r="U35">
            <v>0.05</v>
          </cell>
        </row>
        <row r="36">
          <cell r="C36">
            <v>40.4</v>
          </cell>
          <cell r="F36">
            <v>5.8893799999999992</v>
          </cell>
          <cell r="G36">
            <v>6.6097313569582136E-2</v>
          </cell>
          <cell r="H36">
            <v>7.2852459016393425</v>
          </cell>
          <cell r="I36">
            <v>0.47599999999999998</v>
          </cell>
          <cell r="J36">
            <v>0.32319999999999999</v>
          </cell>
          <cell r="K36">
            <v>3.484</v>
          </cell>
          <cell r="M36">
            <v>22.876076784791074</v>
          </cell>
          <cell r="O36">
            <v>22.168800000000001</v>
          </cell>
          <cell r="P36">
            <v>21.060359999999999</v>
          </cell>
          <cell r="Q36">
            <v>2.1937063500000002</v>
          </cell>
          <cell r="R36">
            <v>23.254066349999999</v>
          </cell>
          <cell r="S36">
            <v>37.213000000000001</v>
          </cell>
          <cell r="T36">
            <v>1179</v>
          </cell>
          <cell r="U36">
            <v>0.05</v>
          </cell>
        </row>
        <row r="37">
          <cell r="C37">
            <v>40.4</v>
          </cell>
          <cell r="F37">
            <v>5.8989799999999999</v>
          </cell>
          <cell r="G37">
            <v>6.6097313569582136E-2</v>
          </cell>
          <cell r="H37">
            <v>7.2852459016393425</v>
          </cell>
          <cell r="I37">
            <v>0.501</v>
          </cell>
          <cell r="J37">
            <v>0.32319999999999999</v>
          </cell>
          <cell r="K37">
            <v>3.484</v>
          </cell>
          <cell r="M37">
            <v>22.841476784791077</v>
          </cell>
          <cell r="O37">
            <v>22.799199999999999</v>
          </cell>
          <cell r="P37">
            <v>21.659239999999997</v>
          </cell>
          <cell r="Q37">
            <v>2.2144567500000001</v>
          </cell>
          <cell r="R37">
            <v>23.873696749999997</v>
          </cell>
          <cell r="S37">
            <v>37.564999999999998</v>
          </cell>
          <cell r="T37">
            <v>1179</v>
          </cell>
          <cell r="U37">
            <v>0.05</v>
          </cell>
        </row>
        <row r="38">
          <cell r="C38">
            <v>40.4</v>
          </cell>
          <cell r="F38">
            <v>5.9615100000000005</v>
          </cell>
          <cell r="G38">
            <v>6.6097313569582136E-2</v>
          </cell>
          <cell r="H38">
            <v>7.2852459016393425</v>
          </cell>
          <cell r="I38">
            <v>0.503</v>
          </cell>
          <cell r="J38">
            <v>0.28279999999999994</v>
          </cell>
          <cell r="K38">
            <v>3.484</v>
          </cell>
          <cell r="M38">
            <v>22.817346784791074</v>
          </cell>
          <cell r="O38">
            <v>21.6981</v>
          </cell>
          <cell r="P38">
            <v>20.613194999999997</v>
          </cell>
          <cell r="Q38">
            <v>2.2250088000000003</v>
          </cell>
          <cell r="R38">
            <v>22.838203799999999</v>
          </cell>
          <cell r="S38">
            <v>37.744</v>
          </cell>
          <cell r="T38">
            <v>1179</v>
          </cell>
          <cell r="U38">
            <v>0.05</v>
          </cell>
        </row>
        <row r="39">
          <cell r="C39">
            <v>40.4</v>
          </cell>
          <cell r="F39">
            <v>5.9611299999999998</v>
          </cell>
          <cell r="G39">
            <v>6.6097313569582136E-2</v>
          </cell>
          <cell r="H39">
            <v>7.2852459016393425</v>
          </cell>
          <cell r="I39">
            <v>0.53</v>
          </cell>
          <cell r="J39">
            <v>0.28279999999999994</v>
          </cell>
          <cell r="K39">
            <v>3.484</v>
          </cell>
          <cell r="M39">
            <v>22.790726784791076</v>
          </cell>
          <cell r="O39">
            <v>19.677</v>
          </cell>
          <cell r="P39">
            <v>18.693149999999999</v>
          </cell>
          <cell r="Q39">
            <v>2.2538941578947367</v>
          </cell>
          <cell r="R39">
            <v>20.947044157894737</v>
          </cell>
          <cell r="S39">
            <v>37.285263157894732</v>
          </cell>
          <cell r="T39">
            <v>1209</v>
          </cell>
          <cell r="U39">
            <v>0.05</v>
          </cell>
        </row>
        <row r="40">
          <cell r="C40">
            <v>40.4</v>
          </cell>
          <cell r="F40">
            <v>5.9881400000000005</v>
          </cell>
          <cell r="G40">
            <v>6.6097313569582136E-2</v>
          </cell>
          <cell r="H40">
            <v>7.2852459016393425</v>
          </cell>
          <cell r="I40">
            <v>0.54500000000000004</v>
          </cell>
          <cell r="J40">
            <v>0.28279999999999994</v>
          </cell>
          <cell r="K40">
            <v>3.484</v>
          </cell>
          <cell r="M40">
            <v>22.748716784791071</v>
          </cell>
          <cell r="O40">
            <v>16.408300000000001</v>
          </cell>
          <cell r="P40">
            <v>15.587885</v>
          </cell>
          <cell r="Q40">
            <v>2.2813830000000004</v>
          </cell>
          <cell r="R40">
            <v>17.869268000000002</v>
          </cell>
          <cell r="S40">
            <v>37.74</v>
          </cell>
          <cell r="T40">
            <v>1209</v>
          </cell>
          <cell r="U40">
            <v>0.05</v>
          </cell>
        </row>
        <row r="41">
          <cell r="C41">
            <v>40.4</v>
          </cell>
          <cell r="F41">
            <v>6.1592200000000004</v>
          </cell>
          <cell r="G41">
            <v>6.6097313569582136E-2</v>
          </cell>
          <cell r="H41">
            <v>7.2852459016393425</v>
          </cell>
          <cell r="I41">
            <v>0.52800000000000002</v>
          </cell>
          <cell r="J41">
            <v>0.28279999999999994</v>
          </cell>
          <cell r="K41">
            <v>3.484</v>
          </cell>
          <cell r="M41">
            <v>22.594636784791071</v>
          </cell>
          <cell r="O41">
            <v>12.3125</v>
          </cell>
          <cell r="P41">
            <v>11.696874999999999</v>
          </cell>
          <cell r="Q41">
            <v>2.5878910980000001</v>
          </cell>
          <cell r="R41">
            <v>14.284766097999999</v>
          </cell>
          <cell r="S41">
            <v>42.81044</v>
          </cell>
          <cell r="T41">
            <v>1209</v>
          </cell>
          <cell r="U41">
            <v>0.05</v>
          </cell>
        </row>
        <row r="42">
          <cell r="C42">
            <v>40.4</v>
          </cell>
          <cell r="F42">
            <v>6.1768800000000006</v>
          </cell>
          <cell r="G42">
            <v>6.6097313569582136E-2</v>
          </cell>
          <cell r="H42">
            <v>7.2852459016393425</v>
          </cell>
          <cell r="I42">
            <v>0.55600000000000005</v>
          </cell>
          <cell r="J42">
            <v>0.28279999999999994</v>
          </cell>
          <cell r="K42">
            <v>3.48</v>
          </cell>
          <cell r="M42">
            <v>22.552976784791074</v>
          </cell>
          <cell r="O42">
            <v>12.7959</v>
          </cell>
          <cell r="P42">
            <v>12.156104999999998</v>
          </cell>
          <cell r="Q42">
            <v>2.6321139000000002</v>
          </cell>
          <cell r="R42">
            <v>14.788218899999999</v>
          </cell>
          <cell r="S42">
            <v>43.542000000000002</v>
          </cell>
          <cell r="T42">
            <v>1209</v>
          </cell>
          <cell r="U42">
            <v>0.05</v>
          </cell>
        </row>
        <row r="43">
          <cell r="C43">
            <v>40.4</v>
          </cell>
          <cell r="F43">
            <v>6.2037000000000004</v>
          </cell>
          <cell r="G43">
            <v>6.6097313569582136E-2</v>
          </cell>
          <cell r="H43">
            <v>7.2852459016393425</v>
          </cell>
          <cell r="I43">
            <v>0.59</v>
          </cell>
          <cell r="J43">
            <v>0.28279999999999994</v>
          </cell>
          <cell r="K43">
            <v>3.484</v>
          </cell>
          <cell r="M43">
            <v>22.488156784791073</v>
          </cell>
          <cell r="O43">
            <v>15.311500000000001</v>
          </cell>
          <cell r="P43">
            <v>14.545925</v>
          </cell>
          <cell r="Q43">
            <v>2.6202052500000002</v>
          </cell>
          <cell r="R43">
            <v>17.166130250000002</v>
          </cell>
          <cell r="S43">
            <v>43.344999999999999</v>
          </cell>
          <cell r="T43">
            <v>1209</v>
          </cell>
          <cell r="U43">
            <v>0.05</v>
          </cell>
        </row>
        <row r="44">
          <cell r="C44">
            <v>40.4</v>
          </cell>
          <cell r="F44">
            <v>6.3304299999999998</v>
          </cell>
          <cell r="G44">
            <v>6.6097313569582136E-2</v>
          </cell>
          <cell r="H44">
            <v>7.2852459016393425</v>
          </cell>
          <cell r="I44">
            <v>0.57799999999999996</v>
          </cell>
          <cell r="J44">
            <v>0.28279999999999994</v>
          </cell>
          <cell r="K44">
            <v>3.484</v>
          </cell>
          <cell r="M44">
            <v>22.373426784791075</v>
          </cell>
          <cell r="O44">
            <v>16.827400000000001</v>
          </cell>
          <cell r="P44">
            <v>15.98603</v>
          </cell>
          <cell r="Q44">
            <v>2.5841166000000002</v>
          </cell>
          <cell r="R44">
            <v>18.570146600000001</v>
          </cell>
          <cell r="S44">
            <v>42.747999999999998</v>
          </cell>
          <cell r="T44">
            <v>1209</v>
          </cell>
          <cell r="U44">
            <v>0.05</v>
          </cell>
        </row>
        <row r="45">
          <cell r="C45">
            <v>40.4</v>
          </cell>
          <cell r="F45">
            <v>6.3306899999999997</v>
          </cell>
          <cell r="G45">
            <v>6.6097313569582136E-2</v>
          </cell>
          <cell r="H45">
            <v>7.2852459016393425</v>
          </cell>
          <cell r="I45">
            <v>0.49</v>
          </cell>
          <cell r="J45">
            <v>0.28279999999999994</v>
          </cell>
          <cell r="K45">
            <v>3.484</v>
          </cell>
          <cell r="M45">
            <v>22.461166784791075</v>
          </cell>
          <cell r="O45">
            <v>16.714099999999998</v>
          </cell>
          <cell r="P45">
            <v>15.878394999999998</v>
          </cell>
          <cell r="Q45">
            <v>2.5986850500000003</v>
          </cell>
          <cell r="R45">
            <v>18.477080049999998</v>
          </cell>
          <cell r="S45">
            <v>42.988999999999997</v>
          </cell>
          <cell r="T45">
            <v>1209</v>
          </cell>
          <cell r="U45">
            <v>0.05</v>
          </cell>
        </row>
        <row r="46">
          <cell r="C46">
            <v>40.4</v>
          </cell>
          <cell r="F46">
            <v>6.3382500000000004</v>
          </cell>
          <cell r="G46">
            <v>6.6097313569582136E-2</v>
          </cell>
          <cell r="H46">
            <v>7.2852459016393425</v>
          </cell>
          <cell r="I46">
            <v>0.496</v>
          </cell>
          <cell r="J46">
            <v>0.28279999999999994</v>
          </cell>
          <cell r="K46">
            <v>3.484</v>
          </cell>
          <cell r="M46">
            <v>22.447606784791073</v>
          </cell>
          <cell r="N46">
            <v>0</v>
          </cell>
          <cell r="O46">
            <v>14.8245</v>
          </cell>
          <cell r="P46">
            <v>14.083275</v>
          </cell>
          <cell r="Q46">
            <v>2.5775275500000006</v>
          </cell>
          <cell r="R46">
            <v>16.66080255</v>
          </cell>
          <cell r="S46">
            <v>42.639000000000003</v>
          </cell>
          <cell r="T46">
            <v>1209</v>
          </cell>
          <cell r="U46">
            <v>0.05</v>
          </cell>
        </row>
        <row r="47">
          <cell r="C47">
            <v>40.4</v>
          </cell>
          <cell r="F47">
            <v>6.4207900000000002</v>
          </cell>
          <cell r="G47">
            <v>6.6097313569582136E-2</v>
          </cell>
          <cell r="H47">
            <v>7.2852459016393425</v>
          </cell>
          <cell r="I47">
            <v>0.56200000000000006</v>
          </cell>
          <cell r="J47">
            <v>0.28279999999999994</v>
          </cell>
          <cell r="K47">
            <v>3.484</v>
          </cell>
          <cell r="M47">
            <v>22.299066784791073</v>
          </cell>
          <cell r="N47">
            <v>0</v>
          </cell>
          <cell r="O47">
            <v>15.1508935</v>
          </cell>
          <cell r="P47">
            <v>14.393348825</v>
          </cell>
          <cell r="Q47">
            <v>2.5690645500000002</v>
          </cell>
          <cell r="R47">
            <v>16.962413375000001</v>
          </cell>
          <cell r="S47">
            <v>42.499000000000002</v>
          </cell>
          <cell r="T47">
            <v>1209</v>
          </cell>
          <cell r="U47">
            <v>0.05</v>
          </cell>
        </row>
        <row r="48">
          <cell r="C48">
            <v>40.4</v>
          </cell>
          <cell r="F48">
            <v>6.4296899999999999</v>
          </cell>
          <cell r="G48">
            <v>6.6097313569582136E-2</v>
          </cell>
          <cell r="H48">
            <v>7.2852459016393425</v>
          </cell>
          <cell r="I48">
            <v>0.52400000000000002</v>
          </cell>
          <cell r="J48">
            <v>0.28279999999999994</v>
          </cell>
          <cell r="K48">
            <v>3.484</v>
          </cell>
          <cell r="M48">
            <v>22.328166784791073</v>
          </cell>
          <cell r="N48">
            <v>0</v>
          </cell>
          <cell r="O48">
            <v>16.1468235</v>
          </cell>
          <cell r="P48">
            <v>15.339482324999999</v>
          </cell>
          <cell r="Q48">
            <v>2.5760767500000004</v>
          </cell>
          <cell r="R48">
            <v>17.915559074999997</v>
          </cell>
          <cell r="S48">
            <v>42.615000000000002</v>
          </cell>
          <cell r="T48">
            <v>1209</v>
          </cell>
          <cell r="U48">
            <v>0.05</v>
          </cell>
        </row>
        <row r="49">
          <cell r="C49">
            <v>40.4</v>
          </cell>
          <cell r="F49">
            <v>6.4378299999999999</v>
          </cell>
          <cell r="G49">
            <v>6.6097313569582136E-2</v>
          </cell>
          <cell r="H49">
            <v>7.2852459016393425</v>
          </cell>
          <cell r="I49">
            <v>0.48499999999999999</v>
          </cell>
          <cell r="J49">
            <v>0.28279999999999994</v>
          </cell>
          <cell r="K49">
            <v>3.484</v>
          </cell>
          <cell r="M49">
            <v>22.359026784791077</v>
          </cell>
          <cell r="N49">
            <v>0</v>
          </cell>
          <cell r="O49">
            <v>18.480528000000003</v>
          </cell>
          <cell r="P49">
            <v>17.556501600000001</v>
          </cell>
          <cell r="Q49">
            <v>2.5859905500000004</v>
          </cell>
          <cell r="R49">
            <v>20.142492150000002</v>
          </cell>
          <cell r="S49">
            <v>42.779000000000003</v>
          </cell>
          <cell r="T49">
            <v>1209</v>
          </cell>
          <cell r="U49">
            <v>0.05</v>
          </cell>
        </row>
        <row r="50">
          <cell r="C50">
            <v>40.4</v>
          </cell>
          <cell r="F50">
            <v>6.50223</v>
          </cell>
          <cell r="G50">
            <v>6.6097313569582136E-2</v>
          </cell>
          <cell r="H50">
            <v>7.2852459016393425</v>
          </cell>
          <cell r="I50">
            <v>0.51849999999999996</v>
          </cell>
          <cell r="J50">
            <v>0.2424</v>
          </cell>
          <cell r="K50">
            <v>3.484</v>
          </cell>
          <cell r="M50">
            <v>22.301526784791072</v>
          </cell>
          <cell r="N50">
            <v>0</v>
          </cell>
          <cell r="O50">
            <v>19.708094291999998</v>
          </cell>
          <cell r="P50">
            <v>18.722689577399997</v>
          </cell>
          <cell r="Q50">
            <v>2.5637062620000002</v>
          </cell>
          <cell r="R50">
            <v>21.286395839399997</v>
          </cell>
          <cell r="S50">
            <v>42.410359999999997</v>
          </cell>
          <cell r="T50">
            <v>1209</v>
          </cell>
          <cell r="U50">
            <v>0.05</v>
          </cell>
        </row>
        <row r="51">
          <cell r="C51">
            <v>40.4</v>
          </cell>
          <cell r="F51">
            <v>6.4991019999999997</v>
          </cell>
          <cell r="G51">
            <v>6.6097313569582136E-2</v>
          </cell>
          <cell r="H51">
            <v>7.2852459016393425</v>
          </cell>
          <cell r="I51">
            <v>0.496</v>
          </cell>
          <cell r="J51">
            <v>0.2424</v>
          </cell>
          <cell r="K51">
            <v>3.484</v>
          </cell>
          <cell r="M51">
            <v>22.327154784791073</v>
          </cell>
          <cell r="N51">
            <v>0</v>
          </cell>
          <cell r="O51">
            <v>22.082803023529408</v>
          </cell>
          <cell r="P51">
            <v>20.978662872352938</v>
          </cell>
          <cell r="Q51">
            <v>2.5568003117647056</v>
          </cell>
          <cell r="R51">
            <v>23.535463184117646</v>
          </cell>
          <cell r="S51">
            <v>42.296117647058814</v>
          </cell>
          <cell r="T51">
            <v>1209</v>
          </cell>
          <cell r="U51">
            <v>0.05</v>
          </cell>
        </row>
        <row r="52">
          <cell r="C52">
            <v>40.4</v>
          </cell>
          <cell r="F52">
            <v>6.5221799999999996</v>
          </cell>
          <cell r="G52">
            <v>6.6097313569582136E-2</v>
          </cell>
          <cell r="H52">
            <v>7.2852459016393425</v>
          </cell>
          <cell r="I52">
            <v>0.52900000000000003</v>
          </cell>
          <cell r="J52">
            <v>0.2424</v>
          </cell>
          <cell r="K52">
            <v>3.484</v>
          </cell>
          <cell r="M52">
            <v>22.271076784791077</v>
          </cell>
          <cell r="N52">
            <v>0</v>
          </cell>
          <cell r="O52">
            <v>22.8705386</v>
          </cell>
          <cell r="P52">
            <v>21.72701167</v>
          </cell>
          <cell r="Q52">
            <v>2.5058637500000001</v>
          </cell>
          <cell r="R52">
            <v>24.232875419999999</v>
          </cell>
          <cell r="S52">
            <v>42.652999999999999</v>
          </cell>
          <cell r="T52">
            <v>1175</v>
          </cell>
          <cell r="U52">
            <v>0.05</v>
          </cell>
        </row>
        <row r="53">
          <cell r="C53">
            <v>40.4</v>
          </cell>
          <cell r="F53">
            <v>6.6715400000000002</v>
          </cell>
          <cell r="G53">
            <v>6.6097313569582136E-2</v>
          </cell>
          <cell r="H53">
            <v>7.2852459016393425</v>
          </cell>
          <cell r="I53">
            <v>0.51400000000000001</v>
          </cell>
          <cell r="J53">
            <v>0.2424</v>
          </cell>
          <cell r="K53">
            <v>3.484</v>
          </cell>
          <cell r="M53">
            <v>22.136716784791076</v>
          </cell>
          <cell r="N53">
            <v>0</v>
          </cell>
          <cell r="O53">
            <v>23.486893999999999</v>
          </cell>
          <cell r="P53">
            <v>22.312549299999997</v>
          </cell>
          <cell r="Q53">
            <v>2.5932250000000003</v>
          </cell>
          <cell r="R53">
            <v>24.905774299999997</v>
          </cell>
          <cell r="S53">
            <v>44.14</v>
          </cell>
          <cell r="T53">
            <v>1175</v>
          </cell>
          <cell r="U53">
            <v>0.05</v>
          </cell>
        </row>
        <row r="54">
          <cell r="C54">
            <v>40.4</v>
          </cell>
          <cell r="F54">
            <v>6.6804399999999999</v>
          </cell>
          <cell r="G54">
            <v>6.6097313569582136E-2</v>
          </cell>
          <cell r="H54">
            <v>7.2852459016393425</v>
          </cell>
          <cell r="I54">
            <v>0.56699999999999995</v>
          </cell>
          <cell r="J54">
            <v>0.2424</v>
          </cell>
          <cell r="K54">
            <v>3.484</v>
          </cell>
          <cell r="M54">
            <v>22.074816784791075</v>
          </cell>
          <cell r="N54">
            <v>0</v>
          </cell>
          <cell r="O54">
            <v>24.9680739</v>
          </cell>
          <cell r="P54">
            <v>23.719670205</v>
          </cell>
          <cell r="Q54">
            <v>2.5921087500000004</v>
          </cell>
          <cell r="R54">
            <v>26.311778955000001</v>
          </cell>
          <cell r="S54">
            <v>44.121000000000002</v>
          </cell>
          <cell r="T54">
            <v>1175</v>
          </cell>
          <cell r="U54">
            <v>0.05</v>
          </cell>
        </row>
        <row r="55">
          <cell r="C55">
            <v>45.29</v>
          </cell>
          <cell r="F55">
            <v>6.6877500000000003</v>
          </cell>
          <cell r="G55">
            <v>7.4097706226890478E-2</v>
          </cell>
          <cell r="H55">
            <v>8.1670491803278651</v>
          </cell>
          <cell r="I55">
            <v>0.52500000000000002</v>
          </cell>
          <cell r="J55">
            <v>0.27173999999999998</v>
          </cell>
          <cell r="K55">
            <v>3.484</v>
          </cell>
          <cell r="M55">
            <v>26.080363113445244</v>
          </cell>
          <cell r="N55">
            <v>0</v>
          </cell>
          <cell r="O55">
            <v>25.21</v>
          </cell>
          <cell r="P55">
            <v>23.9495</v>
          </cell>
          <cell r="Q55">
            <v>2.5837075000000005</v>
          </cell>
          <cell r="R55">
            <v>26.5332075</v>
          </cell>
          <cell r="S55">
            <v>43.978000000000002</v>
          </cell>
          <cell r="T55">
            <v>1175</v>
          </cell>
          <cell r="U55">
            <v>0.05</v>
          </cell>
        </row>
        <row r="56">
          <cell r="C56">
            <v>45.7</v>
          </cell>
          <cell r="D56">
            <v>8.2800000000000011</v>
          </cell>
          <cell r="E56">
            <v>37.42</v>
          </cell>
          <cell r="F56">
            <v>7.1144069194045449E-3</v>
          </cell>
          <cell r="G56">
            <v>5.3795152225366405E-2</v>
          </cell>
          <cell r="H56">
            <v>6.7478688524590176</v>
          </cell>
          <cell r="I56">
            <v>0.52457630895891316</v>
          </cell>
          <cell r="J56">
            <v>0.22477329503982729</v>
          </cell>
          <cell r="K56">
            <v>3.48</v>
          </cell>
          <cell r="L56">
            <v>3.4300691584117284E-2</v>
          </cell>
          <cell r="M56">
            <v>26.347571292813356</v>
          </cell>
          <cell r="N56">
            <v>0</v>
          </cell>
          <cell r="O56">
            <v>25.21</v>
          </cell>
          <cell r="P56">
            <v>23.9495</v>
          </cell>
          <cell r="Q56">
            <v>2.5623171590909095</v>
          </cell>
          <cell r="R56">
            <v>26.51181715909091</v>
          </cell>
          <cell r="S56">
            <v>43.613909090909097</v>
          </cell>
          <cell r="T56">
            <v>1175</v>
          </cell>
          <cell r="U56">
            <v>0.05</v>
          </cell>
        </row>
        <row r="57">
          <cell r="C57">
            <v>50.7</v>
          </cell>
          <cell r="D57">
            <v>8.3000000000000043</v>
          </cell>
          <cell r="E57">
            <v>42.4</v>
          </cell>
          <cell r="F57">
            <v>6.9493924019537242E-3</v>
          </cell>
          <cell r="G57">
            <v>6.1885290069696806E-2</v>
          </cell>
          <cell r="H57">
            <v>7.4983920824474568</v>
          </cell>
          <cell r="I57">
            <v>0.63026367794706362</v>
          </cell>
          <cell r="J57">
            <v>0.24936173571482467</v>
          </cell>
          <cell r="K57">
            <v>3.48</v>
          </cell>
          <cell r="L57">
            <v>3.9624665659603306E-2</v>
          </cell>
          <cell r="M57">
            <v>27.463523155759397</v>
          </cell>
          <cell r="N57">
            <v>2.97</v>
          </cell>
          <cell r="O57">
            <v>26.39</v>
          </cell>
          <cell r="P57">
            <v>25.070499999999999</v>
          </cell>
          <cell r="Q57">
            <v>2.5739550000000002</v>
          </cell>
          <cell r="R57">
            <v>27.644455000000001</v>
          </cell>
          <cell r="S57">
            <v>43.811999999999998</v>
          </cell>
          <cell r="T57">
            <v>1175</v>
          </cell>
          <cell r="U57">
            <v>0.05</v>
          </cell>
        </row>
        <row r="58">
          <cell r="C58">
            <v>49.94</v>
          </cell>
          <cell r="D58">
            <v>8.3099999999999952</v>
          </cell>
          <cell r="E58">
            <v>41.63</v>
          </cell>
          <cell r="F58">
            <v>6.8257578834205372E-3</v>
          </cell>
          <cell r="G58">
            <v>6.0630680062481956E-2</v>
          </cell>
          <cell r="H58">
            <v>7.351319903362068</v>
          </cell>
          <cell r="I58">
            <v>0.67591109763428237</v>
          </cell>
          <cell r="J58">
            <v>0.24560950767806927</v>
          </cell>
          <cell r="K58">
            <v>3.48</v>
          </cell>
          <cell r="L58">
            <v>3.875740406933121E-2</v>
          </cell>
          <cell r="M58">
            <v>26.800945649310357</v>
          </cell>
          <cell r="N58">
            <v>2.97</v>
          </cell>
          <cell r="O58">
            <v>25.42</v>
          </cell>
          <cell r="P58">
            <v>24.149000000000001</v>
          </cell>
          <cell r="Q58">
            <v>2.5348168181818185</v>
          </cell>
          <cell r="R58">
            <v>26.683816818181818</v>
          </cell>
          <cell r="S58">
            <v>43.145818181818179</v>
          </cell>
          <cell r="T58">
            <v>1175</v>
          </cell>
          <cell r="U58">
            <v>0.05</v>
          </cell>
        </row>
        <row r="59">
          <cell r="C59">
            <v>49.939999999999991</v>
          </cell>
          <cell r="D59">
            <v>8.4299999999999926</v>
          </cell>
          <cell r="E59">
            <v>41.51</v>
          </cell>
          <cell r="F59">
            <v>6.7240700837339377E-3</v>
          </cell>
          <cell r="G59">
            <v>6.0431917011882379E-2</v>
          </cell>
          <cell r="H59">
            <v>7.3221767041160621</v>
          </cell>
          <cell r="I59">
            <v>0.71536986574960426</v>
          </cell>
          <cell r="J59">
            <v>0.24561189078120998</v>
          </cell>
          <cell r="K59">
            <v>3.48</v>
          </cell>
          <cell r="L59">
            <v>3.8584676842481319E-2</v>
          </cell>
          <cell r="M59">
            <v>27.909383885729472</v>
          </cell>
          <cell r="N59">
            <v>1.7317169896855547</v>
          </cell>
          <cell r="O59">
            <v>26.27</v>
          </cell>
          <cell r="P59">
            <v>24.956499999999998</v>
          </cell>
          <cell r="Q59">
            <v>2.5077731250000004</v>
          </cell>
          <cell r="R59">
            <v>27.464273124999998</v>
          </cell>
          <cell r="S59">
            <v>42.685500000000005</v>
          </cell>
          <cell r="T59">
            <v>1175</v>
          </cell>
          <cell r="U59">
            <v>0.05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C26" sqref="C26"/>
    </sheetView>
  </sheetViews>
  <sheetFormatPr baseColWidth="10" defaultRowHeight="15" x14ac:dyDescent="0.25"/>
  <sheetData/>
  <sheetProtection password="CDE2" sheet="1" objects="1" scenarios="1"/>
  <pageMargins left="0.7" right="0.7" top="0.75" bottom="0.75" header="0.3" footer="0.3"/>
  <pageSetup paperSize="9" orientation="portrait" horizont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0"/>
  <sheetViews>
    <sheetView showGridLines="0" tabSelected="1" workbookViewId="0">
      <pane xSplit="1" ySplit="3" topLeftCell="B56" activePane="bottomRight" state="frozen"/>
      <selection activeCell="I25" sqref="I25"/>
      <selection pane="topRight" activeCell="I25" sqref="I25"/>
      <selection pane="bottomLeft" activeCell="I25" sqref="I25"/>
      <selection pane="bottomRight" activeCell="A61" sqref="A61"/>
    </sheetView>
  </sheetViews>
  <sheetFormatPr baseColWidth="10" defaultRowHeight="15" x14ac:dyDescent="0.25"/>
  <cols>
    <col min="1" max="1" width="21.42578125" style="27" customWidth="1"/>
    <col min="2" max="2" width="14.42578125" style="25" customWidth="1"/>
    <col min="3" max="8" width="12.7109375" style="25" customWidth="1"/>
    <col min="9" max="9" width="12.7109375" style="27" customWidth="1"/>
    <col min="10" max="12" width="11.42578125" style="25"/>
    <col min="13" max="13" width="14" style="25" customWidth="1"/>
    <col min="14" max="16384" width="11.42578125" style="25"/>
  </cols>
  <sheetData>
    <row r="1" spans="1:12" x14ac:dyDescent="0.25">
      <c r="A1" s="23"/>
      <c r="B1" s="24"/>
      <c r="C1" s="24"/>
      <c r="D1" s="24"/>
      <c r="E1" s="24"/>
      <c r="F1" s="24"/>
      <c r="G1" s="24"/>
      <c r="H1" s="24"/>
      <c r="I1" s="23"/>
    </row>
    <row r="2" spans="1:12" ht="15.75" thickBot="1" x14ac:dyDescent="0.3">
      <c r="A2" s="23"/>
      <c r="B2" s="24"/>
      <c r="C2" s="24"/>
      <c r="D2" s="24"/>
      <c r="E2" s="24"/>
      <c r="F2" s="24"/>
      <c r="G2" s="24"/>
      <c r="H2" s="24"/>
      <c r="I2" s="23"/>
    </row>
    <row r="3" spans="1:12" ht="75.75" customHeight="1" thickBot="1" x14ac:dyDescent="0.3">
      <c r="A3" s="86" t="s">
        <v>34</v>
      </c>
      <c r="B3" s="12" t="s">
        <v>10</v>
      </c>
      <c r="C3" s="12" t="s">
        <v>9</v>
      </c>
      <c r="D3" s="12" t="s">
        <v>0</v>
      </c>
      <c r="E3" s="12" t="s">
        <v>1</v>
      </c>
      <c r="F3" s="84" t="s">
        <v>25</v>
      </c>
      <c r="G3" s="84" t="s">
        <v>31</v>
      </c>
      <c r="H3" s="115" t="s">
        <v>32</v>
      </c>
      <c r="I3" s="122" t="s">
        <v>44</v>
      </c>
      <c r="K3" s="26"/>
    </row>
    <row r="4" spans="1:12" x14ac:dyDescent="0.25">
      <c r="A4" s="61">
        <v>42736</v>
      </c>
      <c r="B4" s="27">
        <v>42.31</v>
      </c>
      <c r="C4" s="19">
        <v>16.2548596</v>
      </c>
      <c r="D4" s="64">
        <f t="shared" ref="D4:D15" si="0">+(B4-E4)/1.002*0.002</f>
        <v>6.9222211315074778E-2</v>
      </c>
      <c r="E4" s="49">
        <f t="shared" ref="E4:E15" si="1">B4-(B4/1.22)</f>
        <v>7.6296721311475437</v>
      </c>
      <c r="F4" s="49">
        <f>+B4*IF(YEAR(A4)&lt;2018,'TASA INF.'!$B$3,VLOOKUP(YEAR(A4),'TASA INF.'!$A$4:$B$13,2,0))</f>
        <v>0.42310000000000003</v>
      </c>
      <c r="G4" s="49"/>
      <c r="H4" s="49">
        <f>+B4-SUM(C4:G4)</f>
        <v>17.933146057537382</v>
      </c>
      <c r="I4" s="19">
        <v>17.542000000000002</v>
      </c>
      <c r="J4" s="53"/>
    </row>
    <row r="5" spans="1:12" x14ac:dyDescent="0.25">
      <c r="A5" s="61">
        <v>42767</v>
      </c>
      <c r="B5" s="27">
        <v>42.31</v>
      </c>
      <c r="C5" s="19">
        <v>16.235353799999999</v>
      </c>
      <c r="D5" s="64">
        <f t="shared" si="0"/>
        <v>6.9222211315074778E-2</v>
      </c>
      <c r="E5" s="49">
        <f t="shared" si="1"/>
        <v>7.6296721311475437</v>
      </c>
      <c r="F5" s="49">
        <f>+B5*IF(YEAR(A5)&lt;2018,'TASA INF.'!$B$3,VLOOKUP(YEAR(A5),'TASA INF.'!$A$4:$B$13,2,0))</f>
        <v>0.42310000000000003</v>
      </c>
      <c r="G5" s="49"/>
      <c r="H5" s="49">
        <f t="shared" ref="H5:H39" si="2">+B5-SUM(C5:G5)</f>
        <v>17.952651857537383</v>
      </c>
      <c r="I5" s="19">
        <v>18.193000000000001</v>
      </c>
      <c r="J5" s="53"/>
    </row>
    <row r="6" spans="1:12" x14ac:dyDescent="0.25">
      <c r="A6" s="61">
        <v>42795</v>
      </c>
      <c r="B6" s="27">
        <v>42.31</v>
      </c>
      <c r="C6" s="19">
        <v>16.6412376</v>
      </c>
      <c r="D6" s="64">
        <f t="shared" si="0"/>
        <v>6.9222211315074778E-2</v>
      </c>
      <c r="E6" s="49">
        <f t="shared" si="1"/>
        <v>7.6296721311475437</v>
      </c>
      <c r="F6" s="49">
        <f>+B6*IF(YEAR(A6)&lt;2018,'TASA INF.'!$B$3,VLOOKUP(YEAR(A6),'TASA INF.'!$A$4:$B$13,2,0))</f>
        <v>0.42310000000000003</v>
      </c>
      <c r="G6" s="49"/>
      <c r="H6" s="49">
        <f t="shared" si="2"/>
        <v>17.546768057537381</v>
      </c>
      <c r="I6" s="19">
        <v>15.348000000000001</v>
      </c>
      <c r="J6" s="53"/>
    </row>
    <row r="7" spans="1:12" x14ac:dyDescent="0.25">
      <c r="A7" s="61">
        <v>42826</v>
      </c>
      <c r="B7" s="27">
        <v>42.31</v>
      </c>
      <c r="C7" s="19">
        <v>16.814306500000001</v>
      </c>
      <c r="D7" s="64">
        <f t="shared" si="0"/>
        <v>6.9222211315074778E-2</v>
      </c>
      <c r="E7" s="49">
        <f t="shared" si="1"/>
        <v>7.6296721311475437</v>
      </c>
      <c r="F7" s="49">
        <f>+B7*IF(YEAR(A7)&lt;2018,'TASA INF.'!$B$3,VLOOKUP(YEAR(A7),'TASA INF.'!$A$4:$B$13,2,0))</f>
        <v>0.42310000000000003</v>
      </c>
      <c r="G7" s="49"/>
      <c r="H7" s="49">
        <f t="shared" si="2"/>
        <v>17.373699157537381</v>
      </c>
      <c r="I7" s="19">
        <v>15.978999999999999</v>
      </c>
      <c r="J7" s="53"/>
    </row>
    <row r="8" spans="1:12" x14ac:dyDescent="0.25">
      <c r="A8" s="61">
        <v>42856</v>
      </c>
      <c r="B8" s="27">
        <v>42.31</v>
      </c>
      <c r="C8" s="19">
        <v>16.916873800000001</v>
      </c>
      <c r="D8" s="64">
        <f t="shared" si="0"/>
        <v>6.9222211315074778E-2</v>
      </c>
      <c r="E8" s="49">
        <f t="shared" si="1"/>
        <v>7.6296721311475437</v>
      </c>
      <c r="F8" s="49">
        <f>+B8*IF(YEAR(A8)&lt;2018,'TASA INF.'!$B$3,VLOOKUP(YEAR(A8),'TASA INF.'!$A$4:$B$13,2,0))</f>
        <v>0.42310000000000003</v>
      </c>
      <c r="G8" s="49"/>
      <c r="H8" s="49">
        <f t="shared" si="2"/>
        <v>17.27113185753738</v>
      </c>
      <c r="I8" s="19">
        <v>15.654999999999999</v>
      </c>
      <c r="J8" s="53"/>
    </row>
    <row r="9" spans="1:12" x14ac:dyDescent="0.25">
      <c r="A9" s="61">
        <v>42887</v>
      </c>
      <c r="B9" s="27">
        <v>42.31</v>
      </c>
      <c r="C9" s="19">
        <v>16.9490158999999</v>
      </c>
      <c r="D9" s="64">
        <f t="shared" si="0"/>
        <v>6.9222211315074778E-2</v>
      </c>
      <c r="E9" s="49">
        <f t="shared" si="1"/>
        <v>7.6296721311475437</v>
      </c>
      <c r="F9" s="49">
        <f>+B9*IF(YEAR(A9)&lt;2018,'TASA INF.'!$B$3,VLOOKUP(YEAR(A9),'TASA INF.'!$A$4:$B$13,2,0))</f>
        <v>0.42310000000000003</v>
      </c>
      <c r="G9" s="49"/>
      <c r="H9" s="49">
        <f t="shared" si="2"/>
        <v>17.238989757537482</v>
      </c>
      <c r="I9" s="19">
        <v>15.006</v>
      </c>
      <c r="J9" s="53"/>
    </row>
    <row r="10" spans="1:12" x14ac:dyDescent="0.25">
      <c r="A10" s="61">
        <v>42917</v>
      </c>
      <c r="B10" s="27">
        <v>42.31</v>
      </c>
      <c r="C10" s="19">
        <v>16.965964899999999</v>
      </c>
      <c r="D10" s="64">
        <f t="shared" si="0"/>
        <v>6.9222211315074778E-2</v>
      </c>
      <c r="E10" s="49">
        <f t="shared" si="1"/>
        <v>7.6296721311475437</v>
      </c>
      <c r="F10" s="49">
        <f>+B10*IF(YEAR(A10)&lt;2018,'TASA INF.'!$B$3,VLOOKUP(YEAR(A10),'TASA INF.'!$A$4:$B$13,2,0))</f>
        <v>0.42310000000000003</v>
      </c>
      <c r="G10" s="49"/>
      <c r="H10" s="49">
        <f t="shared" si="2"/>
        <v>17.222040757537382</v>
      </c>
      <c r="I10" s="19">
        <v>16.187999999999999</v>
      </c>
      <c r="J10" s="53"/>
    </row>
    <row r="11" spans="1:12" x14ac:dyDescent="0.25">
      <c r="A11" s="61">
        <v>42948</v>
      </c>
      <c r="B11" s="27">
        <v>42.31</v>
      </c>
      <c r="C11" s="19">
        <v>16.964268300000001</v>
      </c>
      <c r="D11" s="64">
        <f t="shared" si="0"/>
        <v>6.9222211315074778E-2</v>
      </c>
      <c r="E11" s="49">
        <f t="shared" si="1"/>
        <v>7.6296721311475437</v>
      </c>
      <c r="F11" s="49">
        <f>+B11*IF(YEAR(A11)&lt;2018,'TASA INF.'!$B$3,VLOOKUP(YEAR(A11),'TASA INF.'!$A$4:$B$13,2,0))</f>
        <v>0.42310000000000003</v>
      </c>
      <c r="G11" s="49"/>
      <c r="H11" s="49">
        <f t="shared" si="2"/>
        <v>17.223737357537381</v>
      </c>
      <c r="I11" s="19">
        <v>17.919</v>
      </c>
      <c r="J11" s="53"/>
    </row>
    <row r="12" spans="1:12" x14ac:dyDescent="0.25">
      <c r="A12" s="61">
        <v>42979</v>
      </c>
      <c r="B12" s="27">
        <v>42.31</v>
      </c>
      <c r="C12" s="19">
        <v>17.004982500000001</v>
      </c>
      <c r="D12" s="64">
        <f t="shared" si="0"/>
        <v>6.9222211315074778E-2</v>
      </c>
      <c r="E12" s="49">
        <f t="shared" si="1"/>
        <v>7.6296721311475437</v>
      </c>
      <c r="F12" s="49">
        <f>+B12*IF(YEAR(A12)&lt;2018,'TASA INF.'!$B$3,VLOOKUP(YEAR(A12),'TASA INF.'!$A$4:$B$13,2,0))</f>
        <v>0.42310000000000003</v>
      </c>
      <c r="G12" s="49"/>
      <c r="H12" s="49">
        <f t="shared" si="2"/>
        <v>17.183023157537381</v>
      </c>
      <c r="I12" s="19">
        <v>20.175000000000001</v>
      </c>
      <c r="J12" s="53"/>
    </row>
    <row r="13" spans="1:12" x14ac:dyDescent="0.25">
      <c r="A13" s="61">
        <v>43009</v>
      </c>
      <c r="B13" s="27">
        <v>42.31</v>
      </c>
      <c r="C13" s="19">
        <v>17.232849300000002</v>
      </c>
      <c r="D13" s="64">
        <f t="shared" si="0"/>
        <v>6.9222211315074778E-2</v>
      </c>
      <c r="E13" s="49">
        <f t="shared" si="1"/>
        <v>7.6296721311475437</v>
      </c>
      <c r="F13" s="49">
        <f>+B13*IF(YEAR(A13)&lt;2018,'TASA INF.'!$B$3,VLOOKUP(YEAR(A13),'TASA INF.'!$A$4:$B$13,2,0))</f>
        <v>0.42310000000000003</v>
      </c>
      <c r="G13" s="49"/>
      <c r="H13" s="49">
        <f t="shared" si="2"/>
        <v>16.95515635753738</v>
      </c>
      <c r="I13" s="19">
        <v>21.222999999999999</v>
      </c>
      <c r="J13" s="53"/>
    </row>
    <row r="14" spans="1:12" x14ac:dyDescent="0.25">
      <c r="A14" s="61">
        <v>43040</v>
      </c>
      <c r="B14" s="27">
        <v>42.31</v>
      </c>
      <c r="C14" s="19">
        <v>17.312120400000001</v>
      </c>
      <c r="D14" s="64">
        <f t="shared" si="0"/>
        <v>6.9222211315074778E-2</v>
      </c>
      <c r="E14" s="49">
        <f t="shared" si="1"/>
        <v>7.6296721311475437</v>
      </c>
      <c r="F14" s="49">
        <f>+B14*IF(YEAR(A14)&lt;2018,'TASA INF.'!$B$3,VLOOKUP(YEAR(A14),'TASA INF.'!$A$4:$B$13,2,0))</f>
        <v>0.42310000000000003</v>
      </c>
      <c r="G14" s="49"/>
      <c r="H14" s="49">
        <f t="shared" si="2"/>
        <v>16.87588525753738</v>
      </c>
      <c r="I14" s="19">
        <v>21.844000000000001</v>
      </c>
      <c r="J14" s="53"/>
    </row>
    <row r="15" spans="1:12" x14ac:dyDescent="0.25">
      <c r="A15" s="61">
        <v>43070</v>
      </c>
      <c r="B15" s="27">
        <v>42.31</v>
      </c>
      <c r="C15" s="19">
        <v>17.372712799999999</v>
      </c>
      <c r="D15" s="64">
        <f t="shared" si="0"/>
        <v>6.9222211315074778E-2</v>
      </c>
      <c r="E15" s="49">
        <f t="shared" si="1"/>
        <v>7.6296721311475437</v>
      </c>
      <c r="F15" s="49">
        <f>+B15*IF(YEAR(A15)&lt;2018,'TASA INF.'!$B$3,VLOOKUP(YEAR(A15),'TASA INF.'!$A$4:$B$13,2,0))</f>
        <v>0.42310000000000003</v>
      </c>
      <c r="G15" s="49"/>
      <c r="H15" s="49">
        <f t="shared" si="2"/>
        <v>16.815292857537383</v>
      </c>
      <c r="I15" s="19">
        <v>21.434000000000001</v>
      </c>
      <c r="J15" s="53"/>
    </row>
    <row r="16" spans="1:12" x14ac:dyDescent="0.25">
      <c r="A16" s="62">
        <v>43101</v>
      </c>
      <c r="B16" s="27">
        <v>44.85</v>
      </c>
      <c r="C16" s="19">
        <v>17.4456782</v>
      </c>
      <c r="D16" s="64">
        <f t="shared" ref="D16:D39" si="3">+(B16-E16)/1.002*0.002</f>
        <v>7.3377834494944547E-2</v>
      </c>
      <c r="E16" s="49">
        <f t="shared" ref="E16:E39" si="4">B16-(B16/1.22)</f>
        <v>8.0877049180327845</v>
      </c>
      <c r="F16" s="49">
        <f>+B16*IF(YEAR(A16)&lt;2018,'TASA INF.'!$B$3,VLOOKUP(YEAR(A16),'TASA INF.'!$A$4:$B$13,2,0))</f>
        <v>0.40365000000000006</v>
      </c>
      <c r="G16" s="49"/>
      <c r="H16" s="49">
        <f t="shared" si="2"/>
        <v>18.839589047472273</v>
      </c>
      <c r="I16" s="19">
        <v>24.481999999999999</v>
      </c>
      <c r="J16" s="53"/>
      <c r="K16" s="50"/>
      <c r="L16" s="50"/>
    </row>
    <row r="17" spans="1:11" x14ac:dyDescent="0.25">
      <c r="A17" s="61">
        <v>43132</v>
      </c>
      <c r="B17" s="27">
        <v>44.85</v>
      </c>
      <c r="C17" s="19">
        <v>17.409042299999999</v>
      </c>
      <c r="D17" s="64">
        <f t="shared" si="3"/>
        <v>7.3377834494944547E-2</v>
      </c>
      <c r="E17" s="49">
        <f t="shared" si="4"/>
        <v>8.0877049180327845</v>
      </c>
      <c r="F17" s="49">
        <f>+B17*IF(YEAR(A17)&lt;2018,'TASA INF.'!$B$3,VLOOKUP(YEAR(A17),'TASA INF.'!$A$4:$B$13,2,0))</f>
        <v>0.40365000000000006</v>
      </c>
      <c r="G17" s="49"/>
      <c r="H17" s="49">
        <f t="shared" si="2"/>
        <v>18.876224947472274</v>
      </c>
      <c r="I17" s="19">
        <v>23.494</v>
      </c>
      <c r="J17" s="53"/>
      <c r="K17" s="20"/>
    </row>
    <row r="18" spans="1:11" x14ac:dyDescent="0.25">
      <c r="A18" s="61">
        <v>43160</v>
      </c>
      <c r="B18" s="27">
        <v>44.85</v>
      </c>
      <c r="C18" s="19">
        <v>17.7711504</v>
      </c>
      <c r="D18" s="64">
        <f t="shared" si="3"/>
        <v>7.3377834494944547E-2</v>
      </c>
      <c r="E18" s="49">
        <f t="shared" si="4"/>
        <v>8.0877049180327845</v>
      </c>
      <c r="F18" s="49">
        <f>+B18*IF(YEAR(A18)&lt;2018,'TASA INF.'!$B$3,VLOOKUP(YEAR(A18),'TASA INF.'!$A$4:$B$13,2,0))</f>
        <v>0.40365000000000006</v>
      </c>
      <c r="G18" s="49"/>
      <c r="H18" s="49">
        <f t="shared" si="2"/>
        <v>18.514116847472273</v>
      </c>
      <c r="I18" s="19">
        <v>22.109000000000002</v>
      </c>
      <c r="J18" s="53"/>
      <c r="K18" s="27"/>
    </row>
    <row r="19" spans="1:11" x14ac:dyDescent="0.25">
      <c r="A19" s="61">
        <v>43191</v>
      </c>
      <c r="B19" s="27">
        <v>44.85</v>
      </c>
      <c r="C19" s="19">
        <v>18.032386299999999</v>
      </c>
      <c r="D19" s="64">
        <f t="shared" si="3"/>
        <v>7.3377834494944547E-2</v>
      </c>
      <c r="E19" s="49">
        <f t="shared" si="4"/>
        <v>8.0877049180327845</v>
      </c>
      <c r="F19" s="49">
        <f>+B19*IF(YEAR(A19)&lt;2018,'TASA INF.'!$B$3,VLOOKUP(YEAR(A19),'TASA INF.'!$A$4:$B$13,2,0))</f>
        <v>0.40365000000000006</v>
      </c>
      <c r="G19" s="49"/>
      <c r="H19" s="49">
        <f t="shared" si="2"/>
        <v>18.252880947472274</v>
      </c>
      <c r="I19" s="19">
        <v>22.991</v>
      </c>
      <c r="J19" s="53"/>
      <c r="K19" s="27"/>
    </row>
    <row r="20" spans="1:11" x14ac:dyDescent="0.25">
      <c r="A20" s="61">
        <v>43221</v>
      </c>
      <c r="B20" s="27">
        <v>44.85</v>
      </c>
      <c r="C20" s="19">
        <v>18.081073700000001</v>
      </c>
      <c r="D20" s="64">
        <f t="shared" si="3"/>
        <v>7.3377834494944547E-2</v>
      </c>
      <c r="E20" s="49">
        <f t="shared" si="4"/>
        <v>8.0877049180327845</v>
      </c>
      <c r="F20" s="49">
        <f>+B20*IF(YEAR(A20)&lt;2018,'TASA INF.'!$B$3,VLOOKUP(YEAR(A20),'TASA INF.'!$A$4:$B$13,2,0))</f>
        <v>0.40365000000000006</v>
      </c>
      <c r="G20" s="49"/>
      <c r="H20" s="49">
        <f t="shared" si="2"/>
        <v>18.204193547472272</v>
      </c>
      <c r="I20" s="19">
        <v>26.946999999999999</v>
      </c>
      <c r="J20" s="53"/>
      <c r="K20" s="27"/>
    </row>
    <row r="21" spans="1:11" x14ac:dyDescent="0.25">
      <c r="A21" s="61">
        <v>43252</v>
      </c>
      <c r="B21" s="27">
        <v>44.85</v>
      </c>
      <c r="C21" s="19">
        <v>18.097346699999999</v>
      </c>
      <c r="D21" s="64">
        <f t="shared" si="3"/>
        <v>7.3377834494944547E-2</v>
      </c>
      <c r="E21" s="49">
        <f t="shared" si="4"/>
        <v>8.0877049180327845</v>
      </c>
      <c r="F21" s="49">
        <f>+B21*IF(YEAR(A21)&lt;2018,'TASA INF.'!$B$3,VLOOKUP(YEAR(A21),'TASA INF.'!$A$4:$B$13,2,0))</f>
        <v>0.40365000000000006</v>
      </c>
      <c r="G21" s="49"/>
      <c r="H21" s="49">
        <f t="shared" si="2"/>
        <v>18.187920547472274</v>
      </c>
      <c r="I21" s="19">
        <v>26.594000000000001</v>
      </c>
      <c r="J21" s="53"/>
      <c r="K21" s="51"/>
    </row>
    <row r="22" spans="1:11" x14ac:dyDescent="0.25">
      <c r="A22" s="61">
        <v>43282</v>
      </c>
      <c r="B22" s="27">
        <v>48.89</v>
      </c>
      <c r="C22" s="19">
        <v>18.200501599999999</v>
      </c>
      <c r="D22" s="64">
        <f t="shared" si="3"/>
        <v>7.9987565851902753E-2</v>
      </c>
      <c r="E22" s="49">
        <f t="shared" si="4"/>
        <v>8.8162295081967201</v>
      </c>
      <c r="F22" s="49">
        <f>+B22*IF(YEAR(A22)&lt;2018,'TASA INF.'!$B$3,VLOOKUP(YEAR(A22),'TASA INF.'!$A$4:$B$13,2,0))</f>
        <v>0.44001000000000007</v>
      </c>
      <c r="G22" s="49"/>
      <c r="H22" s="49">
        <f t="shared" si="2"/>
        <v>21.353271325951379</v>
      </c>
      <c r="I22" s="19">
        <v>28.047999999999998</v>
      </c>
      <c r="J22" s="53"/>
      <c r="K22" s="51"/>
    </row>
    <row r="23" spans="1:11" x14ac:dyDescent="0.25">
      <c r="A23" s="61">
        <v>43313</v>
      </c>
      <c r="B23" s="27">
        <v>48.89</v>
      </c>
      <c r="C23" s="19">
        <v>18.329725199999999</v>
      </c>
      <c r="D23" s="64">
        <f t="shared" si="3"/>
        <v>7.9987565851902753E-2</v>
      </c>
      <c r="E23" s="49">
        <f t="shared" si="4"/>
        <v>8.8162295081967201</v>
      </c>
      <c r="F23" s="49">
        <f>+B23*IF(YEAR(A23)&lt;2018,'TASA INF.'!$B$3,VLOOKUP(YEAR(A23),'TASA INF.'!$A$4:$B$13,2,0))</f>
        <v>0.44001000000000007</v>
      </c>
      <c r="G23" s="49"/>
      <c r="H23" s="49">
        <f t="shared" si="2"/>
        <v>21.22404772595138</v>
      </c>
      <c r="I23" s="19">
        <v>28.2363</v>
      </c>
      <c r="J23" s="53"/>
      <c r="K23" s="51"/>
    </row>
    <row r="24" spans="1:11" x14ac:dyDescent="0.25">
      <c r="A24" s="61">
        <v>43344</v>
      </c>
      <c r="B24" s="27">
        <v>48.89</v>
      </c>
      <c r="C24" s="19">
        <v>18.423206799999999</v>
      </c>
      <c r="D24" s="64">
        <f t="shared" si="3"/>
        <v>7.9987565851902753E-2</v>
      </c>
      <c r="E24" s="49">
        <f t="shared" si="4"/>
        <v>8.8162295081967201</v>
      </c>
      <c r="F24" s="49">
        <f>+B24*IF(YEAR(A24)&lt;2018,'TASA INF.'!$B$3,VLOOKUP(YEAR(A24),'TASA INF.'!$A$4:$B$13,2,0))</f>
        <v>0.44001000000000007</v>
      </c>
      <c r="G24" s="49"/>
      <c r="H24" s="49">
        <f t="shared" si="2"/>
        <v>21.130566125951379</v>
      </c>
      <c r="I24" s="19">
        <v>31.151</v>
      </c>
      <c r="J24" s="53"/>
      <c r="K24" s="27"/>
    </row>
    <row r="25" spans="1:11" x14ac:dyDescent="0.25">
      <c r="A25" s="61">
        <v>43374</v>
      </c>
      <c r="B25" s="27">
        <v>48.89</v>
      </c>
      <c r="C25" s="19">
        <v>18.559999999999999</v>
      </c>
      <c r="D25" s="64">
        <f t="shared" si="3"/>
        <v>7.9987565851902753E-2</v>
      </c>
      <c r="E25" s="49">
        <f t="shared" si="4"/>
        <v>8.8162295081967201</v>
      </c>
      <c r="F25" s="49">
        <f>+B25*IF(YEAR(A25)&lt;2018,'TASA INF.'!$B$3,VLOOKUP(YEAR(A25),'TASA INF.'!$A$4:$B$13,2,0))</f>
        <v>0.44001000000000007</v>
      </c>
      <c r="G25" s="49"/>
      <c r="H25" s="49">
        <f t="shared" si="2"/>
        <v>20.993772925951379</v>
      </c>
      <c r="I25" s="19">
        <v>29.947600000000001</v>
      </c>
      <c r="J25" s="53"/>
    </row>
    <row r="26" spans="1:11" x14ac:dyDescent="0.25">
      <c r="A26" s="61">
        <v>43405</v>
      </c>
      <c r="B26" s="27">
        <v>48.89</v>
      </c>
      <c r="C26" s="19">
        <v>18.6393387</v>
      </c>
      <c r="D26" s="64">
        <f t="shared" si="3"/>
        <v>7.9987565851902753E-2</v>
      </c>
      <c r="E26" s="49">
        <f t="shared" si="4"/>
        <v>8.8162295081967201</v>
      </c>
      <c r="F26" s="49">
        <f>+B26*IF(YEAR(A26)&lt;2018,'TASA INF.'!$B$3,VLOOKUP(YEAR(A26),'TASA INF.'!$A$4:$B$13,2,0))</f>
        <v>0.44001000000000007</v>
      </c>
      <c r="G26" s="49"/>
      <c r="H26" s="49">
        <f t="shared" si="2"/>
        <v>20.914434225951378</v>
      </c>
      <c r="I26" s="19">
        <v>24.8337</v>
      </c>
      <c r="J26" s="53"/>
    </row>
    <row r="27" spans="1:11" x14ac:dyDescent="0.25">
      <c r="A27" s="61">
        <v>43435</v>
      </c>
      <c r="B27" s="27">
        <v>48.89</v>
      </c>
      <c r="C27" s="19">
        <v>18.704576400000001</v>
      </c>
      <c r="D27" s="64">
        <f t="shared" si="3"/>
        <v>7.9987565851902753E-2</v>
      </c>
      <c r="E27" s="49">
        <f t="shared" si="4"/>
        <v>8.8162295081967201</v>
      </c>
      <c r="F27" s="49">
        <f>+B27*IF(YEAR(A27)&lt;2018,'TASA INF.'!$B$3,VLOOKUP(YEAR(A27),'TASA INF.'!$A$4:$B$13,2,0))</f>
        <v>0.44001000000000007</v>
      </c>
      <c r="G27" s="49"/>
      <c r="H27" s="49">
        <f t="shared" si="2"/>
        <v>20.849196525951378</v>
      </c>
      <c r="I27" s="19">
        <v>22.609100000000002</v>
      </c>
      <c r="J27" s="53"/>
    </row>
    <row r="28" spans="1:11" x14ac:dyDescent="0.25">
      <c r="A28" s="61">
        <v>43466</v>
      </c>
      <c r="B28" s="27">
        <v>48.89</v>
      </c>
      <c r="C28" s="19">
        <v>18.792487900000001</v>
      </c>
      <c r="D28" s="64">
        <f t="shared" si="3"/>
        <v>7.9987565851902753E-2</v>
      </c>
      <c r="E28" s="49">
        <f t="shared" si="4"/>
        <v>8.8162295081967201</v>
      </c>
      <c r="F28" s="49">
        <f>+B28*IF(YEAR(A28)&lt;2018,'TASA INF.'!$B$3,VLOOKUP(YEAR(A28),'TASA INF.'!$A$4:$B$13,2,0))</f>
        <v>0.39112000000000002</v>
      </c>
      <c r="G28" s="49"/>
      <c r="H28" s="49">
        <f t="shared" si="2"/>
        <v>20.810175025951377</v>
      </c>
      <c r="I28" s="19">
        <v>23.462499999999999</v>
      </c>
      <c r="J28" s="53"/>
    </row>
    <row r="29" spans="1:11" x14ac:dyDescent="0.25">
      <c r="A29" s="61">
        <v>43497</v>
      </c>
      <c r="B29" s="27">
        <v>48.89</v>
      </c>
      <c r="C29" s="19">
        <v>18.769936900000001</v>
      </c>
      <c r="D29" s="64">
        <f t="shared" si="3"/>
        <v>7.9987565851902753E-2</v>
      </c>
      <c r="E29" s="49">
        <f t="shared" si="4"/>
        <v>8.8162295081967201</v>
      </c>
      <c r="F29" s="49">
        <f>+B29*IF(YEAR(A29)&lt;2018,'TASA INF.'!$B$3,VLOOKUP(YEAR(A29),'TASA INF.'!$A$4:$B$13,2,0))</f>
        <v>0.39112000000000002</v>
      </c>
      <c r="G29" s="49"/>
      <c r="H29" s="49">
        <f t="shared" si="2"/>
        <v>20.832726025951377</v>
      </c>
      <c r="I29" s="19">
        <v>24.584399999999999</v>
      </c>
      <c r="J29" s="53"/>
    </row>
    <row r="30" spans="1:11" x14ac:dyDescent="0.25">
      <c r="A30" s="61">
        <v>43525</v>
      </c>
      <c r="B30" s="27">
        <v>48.89</v>
      </c>
      <c r="C30" s="28">
        <v>19.094656799999999</v>
      </c>
      <c r="D30" s="64">
        <f t="shared" si="3"/>
        <v>7.9987565851902753E-2</v>
      </c>
      <c r="E30" s="49">
        <f t="shared" si="4"/>
        <v>8.8162295081967201</v>
      </c>
      <c r="F30" s="49">
        <f>+B30*IF(YEAR(A30)&lt;2018,'TASA INF.'!$B$3,VLOOKUP(YEAR(A30),'TASA INF.'!$A$4:$B$13,2,0))</f>
        <v>0.39112000000000002</v>
      </c>
      <c r="G30" s="49"/>
      <c r="H30" s="49">
        <f t="shared" si="2"/>
        <v>20.508006125951379</v>
      </c>
      <c r="I30" s="19">
        <v>24.5075</v>
      </c>
      <c r="J30" s="53"/>
    </row>
    <row r="31" spans="1:11" x14ac:dyDescent="0.25">
      <c r="A31" s="61">
        <v>43556</v>
      </c>
      <c r="B31" s="27">
        <v>48.89</v>
      </c>
      <c r="C31" s="28">
        <v>19.4020808</v>
      </c>
      <c r="D31" s="64">
        <f t="shared" si="3"/>
        <v>7.9987565851902753E-2</v>
      </c>
      <c r="E31" s="49">
        <f t="shared" si="4"/>
        <v>8.8162295081967201</v>
      </c>
      <c r="F31" s="49">
        <f>+B31*IF(YEAR(A31)&lt;2018,'TASA INF.'!$B$3,VLOOKUP(YEAR(A31),'TASA INF.'!$A$4:$B$13,2,0))</f>
        <v>0.39112000000000002</v>
      </c>
      <c r="G31" s="49"/>
      <c r="H31" s="49">
        <f t="shared" si="2"/>
        <v>20.200582125951378</v>
      </c>
      <c r="I31" s="19">
        <v>24.6174</v>
      </c>
      <c r="J31" s="53"/>
    </row>
    <row r="32" spans="1:11" x14ac:dyDescent="0.25">
      <c r="A32" s="61">
        <v>43586</v>
      </c>
      <c r="B32" s="27">
        <v>48.89</v>
      </c>
      <c r="C32" s="28">
        <v>19.489390199999999</v>
      </c>
      <c r="D32" s="64">
        <f t="shared" si="3"/>
        <v>7.9987565851902753E-2</v>
      </c>
      <c r="E32" s="49">
        <f t="shared" si="4"/>
        <v>8.8162295081967201</v>
      </c>
      <c r="F32" s="49">
        <f>+B32*IF(YEAR(A32)&lt;2018,'TASA INF.'!$B$3,VLOOKUP(YEAR(A32),'TASA INF.'!$A$4:$B$13,2,0))</f>
        <v>0.39112000000000002</v>
      </c>
      <c r="G32" s="49"/>
      <c r="H32" s="49">
        <f t="shared" si="2"/>
        <v>20.113272725951379</v>
      </c>
      <c r="I32" s="19">
        <v>23.723400000000002</v>
      </c>
      <c r="J32" s="53"/>
    </row>
    <row r="33" spans="1:10" x14ac:dyDescent="0.25">
      <c r="A33" s="61">
        <v>43617</v>
      </c>
      <c r="B33" s="27">
        <v>48.89</v>
      </c>
      <c r="C33" s="28">
        <v>19.555654100000002</v>
      </c>
      <c r="D33" s="64">
        <f t="shared" si="3"/>
        <v>7.9987565851902753E-2</v>
      </c>
      <c r="E33" s="49">
        <f t="shared" si="4"/>
        <v>8.8162295081967201</v>
      </c>
      <c r="F33" s="49">
        <f>+B33*IF(YEAR(A33)&lt;2018,'TASA INF.'!$B$3,VLOOKUP(YEAR(A33),'TASA INF.'!$A$4:$B$13,2,0))</f>
        <v>0.39112000000000002</v>
      </c>
      <c r="G33" s="49"/>
      <c r="H33" s="49">
        <f t="shared" si="2"/>
        <v>20.047008825951377</v>
      </c>
      <c r="I33" s="19">
        <v>20.6235</v>
      </c>
      <c r="J33" s="53"/>
    </row>
    <row r="34" spans="1:10" x14ac:dyDescent="0.25">
      <c r="A34" s="61">
        <v>43647</v>
      </c>
      <c r="B34" s="27">
        <v>48.89</v>
      </c>
      <c r="C34" s="28">
        <v>19.610409900000001</v>
      </c>
      <c r="D34" s="64">
        <f t="shared" si="3"/>
        <v>7.9987565851902753E-2</v>
      </c>
      <c r="E34" s="49">
        <f t="shared" si="4"/>
        <v>8.8162295081967201</v>
      </c>
      <c r="F34" s="49">
        <f>+B34*IF(YEAR(A34)&lt;2018,'TASA INF.'!$B$3,VLOOKUP(YEAR(A34),'TASA INF.'!$A$4:$B$13,2,0))</f>
        <v>0.39112000000000002</v>
      </c>
      <c r="G34" s="49"/>
      <c r="H34" s="49">
        <f t="shared" si="2"/>
        <v>19.992253025951378</v>
      </c>
      <c r="I34" s="19">
        <v>20.9773</v>
      </c>
      <c r="J34" s="53"/>
    </row>
    <row r="35" spans="1:10" x14ac:dyDescent="0.25">
      <c r="A35" s="61">
        <v>43678</v>
      </c>
      <c r="B35" s="27">
        <v>48.89</v>
      </c>
      <c r="C35" s="28">
        <v>19.7006178</v>
      </c>
      <c r="D35" s="64">
        <f t="shared" si="3"/>
        <v>7.9987565851902753E-2</v>
      </c>
      <c r="E35" s="49">
        <f t="shared" si="4"/>
        <v>8.8162295081967201</v>
      </c>
      <c r="F35" s="49">
        <f>+B35*IF(YEAR(A35)&lt;2018,'TASA INF.'!$B$3,VLOOKUP(YEAR(A35),'TASA INF.'!$A$4:$B$13,2,0))</f>
        <v>0.39112000000000002</v>
      </c>
      <c r="G35" s="49"/>
      <c r="H35" s="49">
        <f t="shared" si="2"/>
        <v>19.902045125951378</v>
      </c>
      <c r="I35" s="19">
        <v>19.9617</v>
      </c>
      <c r="J35" s="53"/>
    </row>
    <row r="36" spans="1:10" x14ac:dyDescent="0.25">
      <c r="A36" s="61">
        <v>43709</v>
      </c>
      <c r="B36" s="27">
        <v>48.89</v>
      </c>
      <c r="C36" s="28">
        <v>19.808971199999998</v>
      </c>
      <c r="D36" s="64">
        <f t="shared" si="3"/>
        <v>7.9987565851902753E-2</v>
      </c>
      <c r="E36" s="49">
        <f t="shared" si="4"/>
        <v>8.8162295081967201</v>
      </c>
      <c r="F36" s="49">
        <f>+B36*IF(YEAR(A36)&lt;2018,'TASA INF.'!$B$3,VLOOKUP(YEAR(A36),'TASA INF.'!$A$4:$B$13,2,0))</f>
        <v>0.39112000000000002</v>
      </c>
      <c r="G36" s="49"/>
      <c r="H36" s="49">
        <f t="shared" si="2"/>
        <v>19.79369172595138</v>
      </c>
      <c r="I36" s="29">
        <v>21.896799999999999</v>
      </c>
      <c r="J36" s="53"/>
    </row>
    <row r="37" spans="1:10" x14ac:dyDescent="0.25">
      <c r="A37" s="61">
        <v>43739</v>
      </c>
      <c r="B37" s="27">
        <v>48.89</v>
      </c>
      <c r="C37" s="28">
        <v>20.090258599999999</v>
      </c>
      <c r="D37" s="64">
        <f t="shared" si="3"/>
        <v>7.9987565851902753E-2</v>
      </c>
      <c r="E37" s="49">
        <f t="shared" si="4"/>
        <v>8.8162295081967201</v>
      </c>
      <c r="F37" s="49">
        <f>+B37*IF(YEAR(A37)&lt;2018,'TASA INF.'!$B$3,VLOOKUP(YEAR(A37),'TASA INF.'!$A$4:$B$13,2,0))</f>
        <v>0.39112000000000002</v>
      </c>
      <c r="G37" s="49"/>
      <c r="H37" s="49">
        <f t="shared" si="2"/>
        <v>19.51240432595138</v>
      </c>
      <c r="I37" s="19">
        <v>22.025200000000002</v>
      </c>
      <c r="J37" s="53"/>
    </row>
    <row r="38" spans="1:10" x14ac:dyDescent="0.25">
      <c r="A38" s="61">
        <v>43770</v>
      </c>
      <c r="B38" s="27">
        <v>48.89</v>
      </c>
      <c r="C38" s="28">
        <v>20.1786557</v>
      </c>
      <c r="D38" s="64">
        <f t="shared" si="3"/>
        <v>7.9987565851902753E-2</v>
      </c>
      <c r="E38" s="49">
        <f t="shared" si="4"/>
        <v>8.8162295081967201</v>
      </c>
      <c r="F38" s="49">
        <f>+B38*IF(YEAR(A38)&lt;2018,'TASA INF.'!$B$3,VLOOKUP(YEAR(A38),'TASA INF.'!$A$4:$B$13,2,0))</f>
        <v>0.39112000000000002</v>
      </c>
      <c r="G38" s="49"/>
      <c r="H38" s="49">
        <f t="shared" si="2"/>
        <v>19.424007225951378</v>
      </c>
      <c r="I38" s="19">
        <v>23.134599999999999</v>
      </c>
      <c r="J38" s="53"/>
    </row>
    <row r="39" spans="1:10" x14ac:dyDescent="0.25">
      <c r="A39" s="61">
        <v>43800</v>
      </c>
      <c r="B39" s="27">
        <v>48.89</v>
      </c>
      <c r="C39" s="28">
        <v>20.293673999999999</v>
      </c>
      <c r="D39" s="64">
        <f t="shared" si="3"/>
        <v>7.9987565851902753E-2</v>
      </c>
      <c r="E39" s="49">
        <f t="shared" si="4"/>
        <v>8.8162295081967201</v>
      </c>
      <c r="F39" s="49">
        <f>+B39*IF(YEAR(A39)&lt;2018,'TASA INF.'!$B$3,VLOOKUP(YEAR(A39),'TASA INF.'!$A$4:$B$13,2,0))</f>
        <v>0.39112000000000002</v>
      </c>
      <c r="G39" s="49"/>
      <c r="H39" s="49">
        <f t="shared" si="2"/>
        <v>19.308988925951379</v>
      </c>
      <c r="I39" s="19">
        <v>22.826000000000001</v>
      </c>
      <c r="J39" s="53"/>
    </row>
    <row r="40" spans="1:10" x14ac:dyDescent="0.25">
      <c r="A40" s="61">
        <v>43831</v>
      </c>
      <c r="B40" s="27">
        <v>48.89</v>
      </c>
      <c r="C40" s="28">
        <v>20.354559999999999</v>
      </c>
      <c r="D40" s="64">
        <v>7.9987565851902753E-2</v>
      </c>
      <c r="E40" s="49">
        <v>8.8162295081967201</v>
      </c>
      <c r="F40" s="49">
        <v>0.34222999999999998</v>
      </c>
      <c r="G40" s="49"/>
      <c r="H40" s="49">
        <v>19.296992925951379</v>
      </c>
      <c r="I40" s="19">
        <v>20.602699999999999</v>
      </c>
      <c r="J40" s="53"/>
    </row>
    <row r="41" spans="1:10" x14ac:dyDescent="0.25">
      <c r="A41" s="61">
        <v>43862</v>
      </c>
      <c r="B41" s="27">
        <v>48.89</v>
      </c>
      <c r="C41" s="28">
        <v>20.350484100000003</v>
      </c>
      <c r="D41" s="64">
        <v>7.9987565851902753E-2</v>
      </c>
      <c r="E41" s="49">
        <v>8.8162295081967201</v>
      </c>
      <c r="F41" s="49">
        <v>0.34222999999999998</v>
      </c>
      <c r="G41" s="49"/>
      <c r="H41" s="49">
        <v>19.301068825951376</v>
      </c>
      <c r="I41" s="29">
        <v>20.2378</v>
      </c>
      <c r="J41" s="53"/>
    </row>
    <row r="42" spans="1:10" x14ac:dyDescent="0.25">
      <c r="A42" s="61">
        <v>43891</v>
      </c>
      <c r="B42" s="27">
        <v>48.89</v>
      </c>
      <c r="C42" s="28">
        <v>20.6496362</v>
      </c>
      <c r="D42" s="64">
        <v>7.9987565851902753E-2</v>
      </c>
      <c r="E42" s="49">
        <v>8.8162295081967201</v>
      </c>
      <c r="F42" s="49">
        <v>0.34222999999999998</v>
      </c>
      <c r="G42" s="49"/>
      <c r="H42" s="49">
        <v>19.001916725951379</v>
      </c>
      <c r="I42" s="29">
        <v>19.678799999999999</v>
      </c>
      <c r="J42" s="53"/>
    </row>
    <row r="43" spans="1:10" x14ac:dyDescent="0.25">
      <c r="A43" s="61">
        <v>43922</v>
      </c>
      <c r="B43" s="27">
        <v>48.89</v>
      </c>
      <c r="C43" s="29">
        <v>20.9201464</v>
      </c>
      <c r="D43" s="64">
        <v>7.9987565851902753E-2</v>
      </c>
      <c r="E43" s="49">
        <v>8.8162295081967201</v>
      </c>
      <c r="F43" s="49">
        <v>0.34222999999999998</v>
      </c>
      <c r="G43" s="49"/>
      <c r="H43" s="49">
        <v>18.731406525951378</v>
      </c>
      <c r="I43" s="29">
        <v>19.722999999999999</v>
      </c>
      <c r="J43" s="53"/>
    </row>
    <row r="44" spans="1:10" x14ac:dyDescent="0.25">
      <c r="A44" s="61">
        <v>43952</v>
      </c>
      <c r="B44" s="27">
        <v>48.89</v>
      </c>
      <c r="C44" s="28">
        <v>21.133531900000001</v>
      </c>
      <c r="D44" s="64">
        <v>7.9987565851902753E-2</v>
      </c>
      <c r="E44" s="49">
        <v>8.8162295081967201</v>
      </c>
      <c r="F44" s="49">
        <v>0.34222999999999998</v>
      </c>
      <c r="G44" s="49"/>
      <c r="H44" s="49">
        <v>18.518021025951377</v>
      </c>
      <c r="I44" s="29">
        <v>22.670200000000001</v>
      </c>
      <c r="J44" s="53"/>
    </row>
    <row r="45" spans="1:10" x14ac:dyDescent="0.25">
      <c r="A45" s="61">
        <v>43983</v>
      </c>
      <c r="B45" s="27">
        <v>48.89</v>
      </c>
      <c r="C45" s="28">
        <v>21.4336281</v>
      </c>
      <c r="D45" s="64">
        <v>7.9987565851902753E-2</v>
      </c>
      <c r="E45" s="49">
        <v>8.8162295081967201</v>
      </c>
      <c r="F45" s="49">
        <v>0.34222999999999998</v>
      </c>
      <c r="G45" s="49"/>
      <c r="H45" s="49">
        <v>18.217924825951378</v>
      </c>
      <c r="I45" s="29">
        <v>25.614999999999998</v>
      </c>
      <c r="J45" s="53"/>
    </row>
    <row r="46" spans="1:10" x14ac:dyDescent="0.25">
      <c r="A46" s="61">
        <v>44013</v>
      </c>
      <c r="B46" s="27">
        <v>48.89</v>
      </c>
      <c r="C46" s="42">
        <v>21.5257927</v>
      </c>
      <c r="D46" s="64">
        <v>7.9987565851902753E-2</v>
      </c>
      <c r="E46" s="49">
        <v>8.8162295081967201</v>
      </c>
      <c r="F46" s="49">
        <v>0.34222999999999998</v>
      </c>
      <c r="G46" s="49"/>
      <c r="H46" s="49">
        <v>18.125760225951378</v>
      </c>
      <c r="I46" s="29">
        <v>25.8157</v>
      </c>
      <c r="J46" s="53"/>
    </row>
    <row r="47" spans="1:10" x14ac:dyDescent="0.25">
      <c r="A47" s="61">
        <v>44044</v>
      </c>
      <c r="B47" s="27">
        <v>48.89</v>
      </c>
      <c r="C47" s="42">
        <v>21.5257927</v>
      </c>
      <c r="D47" s="64">
        <v>7.9987565851902753E-2</v>
      </c>
      <c r="E47" s="49">
        <v>8.8162295081967201</v>
      </c>
      <c r="F47" s="49">
        <v>0.34222999999999998</v>
      </c>
      <c r="G47" s="49"/>
      <c r="H47" s="49">
        <v>18.125760225951378</v>
      </c>
      <c r="I47" s="66">
        <v>26.322399999999998</v>
      </c>
      <c r="J47" s="53"/>
    </row>
    <row r="48" spans="1:10" x14ac:dyDescent="0.25">
      <c r="A48" s="61">
        <v>44075</v>
      </c>
      <c r="B48" s="27">
        <v>48.89</v>
      </c>
      <c r="C48" s="42">
        <v>21.611904299999999</v>
      </c>
      <c r="D48" s="64">
        <v>7.9987565851902753E-2</v>
      </c>
      <c r="E48" s="49">
        <v>8.8162295081967201</v>
      </c>
      <c r="F48" s="49">
        <v>0.34222999999999998</v>
      </c>
      <c r="G48" s="49"/>
      <c r="H48" s="49">
        <v>18.039648625951379</v>
      </c>
      <c r="I48" s="66">
        <v>24.8688</v>
      </c>
      <c r="J48" s="53"/>
    </row>
    <row r="49" spans="1:11" x14ac:dyDescent="0.25">
      <c r="A49" s="61">
        <v>44105</v>
      </c>
      <c r="B49" s="65">
        <v>48.89</v>
      </c>
      <c r="C49" s="42">
        <v>21.823701</v>
      </c>
      <c r="D49" s="64">
        <v>7.9987565851902753E-2</v>
      </c>
      <c r="E49" s="49">
        <v>8.8162295081967201</v>
      </c>
      <c r="F49" s="49">
        <v>0.34222999999999998</v>
      </c>
      <c r="G49" s="49"/>
      <c r="H49" s="49">
        <v>17.827851925951379</v>
      </c>
      <c r="I49" s="43">
        <v>34.00753313725491</v>
      </c>
      <c r="J49" s="53"/>
    </row>
    <row r="50" spans="1:11" x14ac:dyDescent="0.25">
      <c r="A50" s="61">
        <v>44136</v>
      </c>
      <c r="B50" s="65">
        <v>48.89</v>
      </c>
      <c r="C50" s="42">
        <v>21.9546432</v>
      </c>
      <c r="D50" s="64">
        <v>7.9987565851902753E-2</v>
      </c>
      <c r="E50" s="49">
        <v>8.8162295081967201</v>
      </c>
      <c r="F50" s="49">
        <v>0.34222999999999998</v>
      </c>
      <c r="G50" s="49"/>
      <c r="H50" s="49">
        <v>17.696909725951379</v>
      </c>
      <c r="I50" s="43">
        <v>35.612770588235293</v>
      </c>
      <c r="J50" s="53"/>
    </row>
    <row r="51" spans="1:11" x14ac:dyDescent="0.25">
      <c r="A51" s="61">
        <v>44166</v>
      </c>
      <c r="B51" s="65">
        <v>48.89</v>
      </c>
      <c r="C51" s="42">
        <v>22.055634600000001</v>
      </c>
      <c r="D51" s="64">
        <v>7.9987565851902753E-2</v>
      </c>
      <c r="E51" s="49">
        <v>8.8162295081967201</v>
      </c>
      <c r="F51" s="49">
        <v>0.34222999999999998</v>
      </c>
      <c r="G51" s="49"/>
      <c r="H51" s="49">
        <v>17.595918325951377</v>
      </c>
      <c r="I51" s="43">
        <v>39.365068039215693</v>
      </c>
      <c r="J51" s="53"/>
    </row>
    <row r="52" spans="1:11" x14ac:dyDescent="0.25">
      <c r="A52" s="61">
        <v>44197</v>
      </c>
      <c r="B52" s="2">
        <v>52.26</v>
      </c>
      <c r="C52" s="66">
        <v>22.101951400000001</v>
      </c>
      <c r="D52" s="64">
        <v>8.5501128889761469E-2</v>
      </c>
      <c r="E52" s="49">
        <v>9.4239344262295077</v>
      </c>
      <c r="F52" s="49">
        <v>0.31356000000000001</v>
      </c>
      <c r="G52" s="49"/>
      <c r="H52" s="49">
        <v>20.335053044880731</v>
      </c>
      <c r="I52" s="43">
        <v>44.189931968627448</v>
      </c>
      <c r="J52" s="53"/>
    </row>
    <row r="53" spans="1:11" x14ac:dyDescent="0.25">
      <c r="A53" s="61">
        <v>44228</v>
      </c>
      <c r="B53" s="65">
        <v>52.26</v>
      </c>
      <c r="C53" s="42">
        <v>22.073218900000001</v>
      </c>
      <c r="D53" s="64">
        <v>8.5501128889761469E-2</v>
      </c>
      <c r="E53" s="49">
        <v>9.4239344262295077</v>
      </c>
      <c r="F53" s="49">
        <v>0.31356000000000001</v>
      </c>
      <c r="G53" s="49"/>
      <c r="H53" s="49">
        <v>20.363785544880731</v>
      </c>
      <c r="I53" s="43">
        <v>48.408321314878883</v>
      </c>
      <c r="J53" s="53"/>
    </row>
    <row r="54" spans="1:11" x14ac:dyDescent="0.25">
      <c r="A54" s="61">
        <v>44256</v>
      </c>
      <c r="B54" s="65">
        <v>52.26</v>
      </c>
      <c r="C54" s="42">
        <v>22.331475600000001</v>
      </c>
      <c r="D54" s="64">
        <v>8.5501128889761469E-2</v>
      </c>
      <c r="E54" s="49">
        <v>9.4239344262295077</v>
      </c>
      <c r="F54" s="49">
        <v>0.31356000000000001</v>
      </c>
      <c r="G54" s="49"/>
      <c r="H54" s="49">
        <v>20.10552884488073</v>
      </c>
      <c r="I54" s="43">
        <v>50.054549999999992</v>
      </c>
      <c r="J54" s="53"/>
    </row>
    <row r="55" spans="1:11" x14ac:dyDescent="0.25">
      <c r="A55" s="61">
        <v>44287</v>
      </c>
      <c r="B55" s="65">
        <v>52.26</v>
      </c>
      <c r="C55" s="42">
        <v>22.626251100000001</v>
      </c>
      <c r="D55" s="64">
        <v>8.5501128889761469E-2</v>
      </c>
      <c r="E55" s="49">
        <v>9.4239344262295077</v>
      </c>
      <c r="F55" s="49">
        <v>0.31356000000000001</v>
      </c>
      <c r="G55" s="49"/>
      <c r="H55" s="49">
        <v>19.810753344880723</v>
      </c>
      <c r="I55" s="43">
        <v>48.614584313725494</v>
      </c>
      <c r="J55" s="53"/>
    </row>
    <row r="56" spans="1:11" x14ac:dyDescent="0.25">
      <c r="A56" s="129">
        <v>44317</v>
      </c>
      <c r="B56" s="65">
        <v>52.26</v>
      </c>
      <c r="C56" s="42">
        <v>22.734857099999999</v>
      </c>
      <c r="D56" s="64">
        <v>8.5501128889761469E-2</v>
      </c>
      <c r="E56" s="49">
        <v>9.4239344262295077</v>
      </c>
      <c r="F56" s="49">
        <v>0.31356000000000001</v>
      </c>
      <c r="G56" s="49"/>
      <c r="H56" s="49">
        <v>19.702147344880728</v>
      </c>
      <c r="I56" s="43">
        <v>50.038404705882357</v>
      </c>
      <c r="J56" s="127"/>
      <c r="K56" s="127"/>
    </row>
    <row r="57" spans="1:11" ht="15.75" thickBot="1" x14ac:dyDescent="0.3">
      <c r="A57" s="131">
        <v>44348</v>
      </c>
      <c r="B57" s="93">
        <v>58.53</v>
      </c>
      <c r="C57" s="112">
        <v>22.823523000000002</v>
      </c>
      <c r="D57" s="113">
        <v>9.5759301069991171E-2</v>
      </c>
      <c r="E57" s="96">
        <v>10.554590163934428</v>
      </c>
      <c r="F57" s="96">
        <v>0.35117999999999999</v>
      </c>
      <c r="G57" s="96"/>
      <c r="H57" s="96">
        <v>24.704947534995583</v>
      </c>
      <c r="I57" s="102">
        <v>52.352941176470587</v>
      </c>
      <c r="J57" s="126"/>
      <c r="K57" s="126"/>
    </row>
    <row r="58" spans="1:11" ht="15.75" thickTop="1" x14ac:dyDescent="0.25">
      <c r="A58" s="129">
        <v>44378</v>
      </c>
      <c r="B58" s="2">
        <v>58.53</v>
      </c>
      <c r="C58" s="42">
        <v>22.937640600000002</v>
      </c>
      <c r="D58" s="64">
        <v>9.5759301069991171E-2</v>
      </c>
      <c r="E58" s="49">
        <v>10.554590163934428</v>
      </c>
      <c r="F58" s="49">
        <v>0.35117999999999999</v>
      </c>
      <c r="G58" s="49">
        <v>6.2368032786885241E-2</v>
      </c>
      <c r="H58" s="49">
        <v>24.528461902208697</v>
      </c>
      <c r="I58" s="43">
        <v>52.352941176470587</v>
      </c>
      <c r="J58" s="126"/>
      <c r="K58" s="126"/>
    </row>
    <row r="59" spans="1:11" x14ac:dyDescent="0.25">
      <c r="A59" s="129">
        <v>44409</v>
      </c>
      <c r="B59" s="2">
        <v>58.53</v>
      </c>
      <c r="C59" s="42">
        <v>23.118848</v>
      </c>
      <c r="D59" s="64">
        <v>9.5759301069991171E-2</v>
      </c>
      <c r="E59" s="49">
        <v>10.554590163934428</v>
      </c>
      <c r="F59" s="49">
        <v>0.35117999999999999</v>
      </c>
      <c r="G59" s="49">
        <v>6.2368032786885241E-2</v>
      </c>
      <c r="H59" s="49">
        <v>24.347254502208699</v>
      </c>
      <c r="I59" s="43">
        <v>57.196078431372548</v>
      </c>
      <c r="J59" s="126"/>
      <c r="K59" s="126"/>
    </row>
    <row r="60" spans="1:11" x14ac:dyDescent="0.25">
      <c r="A60" s="129">
        <v>44440</v>
      </c>
      <c r="B60" s="2">
        <v>58.53</v>
      </c>
      <c r="C60" s="42">
        <v>23.278368100000002</v>
      </c>
      <c r="D60" s="64">
        <v>9.5759301069991171E-2</v>
      </c>
      <c r="E60" s="49">
        <v>10.554590163934428</v>
      </c>
      <c r="F60" s="49">
        <v>0.35117999999999999</v>
      </c>
      <c r="G60" s="49">
        <v>6.2368032786885241E-2</v>
      </c>
      <c r="H60" s="49">
        <v>24.187734402208697</v>
      </c>
      <c r="I60" s="43">
        <v>57.274509803921568</v>
      </c>
    </row>
    <row r="61" spans="1:11" x14ac:dyDescent="0.25">
      <c r="A61" s="132">
        <v>44470</v>
      </c>
      <c r="B61" s="2">
        <v>68.53</v>
      </c>
      <c r="C61" s="42">
        <v>23.480889900000001</v>
      </c>
      <c r="D61" s="64">
        <v>0.11212002225058082</v>
      </c>
      <c r="E61" s="49">
        <v>12.357868852459013</v>
      </c>
      <c r="F61" s="49">
        <v>0.41117999999999999</v>
      </c>
      <c r="G61" s="49">
        <v>7.302377049180328E-2</v>
      </c>
      <c r="H61" s="43">
        <f t="shared" ref="H61" si="5">IF(B61&lt;&gt;"",B61-SUM(C61:G61),"")</f>
        <v>32.094917454798605</v>
      </c>
      <c r="I61" s="43">
        <v>59.686274509803923</v>
      </c>
    </row>
    <row r="62" spans="1:11" s="77" customFormat="1" x14ac:dyDescent="0.25">
      <c r="A62" s="75" t="s">
        <v>14</v>
      </c>
      <c r="B62" s="76">
        <f>SUM(B16:B61)-SUM('[1]Supergas granel-propano'!C2:C47)</f>
        <v>0</v>
      </c>
      <c r="C62" s="76">
        <f>SUM(C16:C61)-SUM('[1]Supergas granel-propano'!D2:D47)</f>
        <v>-2.152600000044913E-3</v>
      </c>
      <c r="D62" s="76">
        <f>SUM(D16:D61)-SUM('[1]Supergas granel-propano'!E2:E47)</f>
        <v>0</v>
      </c>
      <c r="E62" s="76">
        <f>SUM(E16:E61)-SUM('[1]Supergas granel-propano'!F2:F47)</f>
        <v>0</v>
      </c>
      <c r="F62" s="76">
        <f>SUM(F16:F61)-SUM('[1]Supergas granel-propano'!G2:G47)</f>
        <v>0</v>
      </c>
      <c r="G62" s="76">
        <f>SUM(G16:G61)-SUM('[1]Supergas granel-propano'!H2:H47)</f>
        <v>0</v>
      </c>
      <c r="H62" s="76">
        <f>SUM(H16:H61)-SUM('[1]Supergas granel-propano'!I2:I47)</f>
        <v>2.1525999999312262E-3</v>
      </c>
      <c r="I62" s="76">
        <f>SUM(I16:I61)-SUM('[1]Supergas granel-propano'!J2:J47)</f>
        <v>7.2000000000116415E-3</v>
      </c>
    </row>
    <row r="63" spans="1:11" ht="15.75" x14ac:dyDescent="0.3">
      <c r="A63" s="103" t="s">
        <v>26</v>
      </c>
      <c r="B63" s="88" t="s">
        <v>22</v>
      </c>
      <c r="C63" s="88"/>
      <c r="D63" s="88"/>
      <c r="E63" s="40"/>
      <c r="F63" s="40"/>
    </row>
    <row r="64" spans="1:11" ht="15.75" x14ac:dyDescent="0.3">
      <c r="A64" s="103" t="s">
        <v>27</v>
      </c>
      <c r="B64" s="88" t="s">
        <v>35</v>
      </c>
      <c r="C64" s="114" t="s">
        <v>23</v>
      </c>
      <c r="D64" s="88"/>
      <c r="E64" s="19"/>
      <c r="F64" s="19"/>
    </row>
    <row r="65" spans="1:6" ht="15.75" x14ac:dyDescent="0.3">
      <c r="A65" s="103" t="s">
        <v>36</v>
      </c>
      <c r="B65" s="88" t="s">
        <v>48</v>
      </c>
      <c r="C65" s="128" t="s">
        <v>49</v>
      </c>
      <c r="D65" s="128"/>
      <c r="E65" s="40"/>
      <c r="F65" s="40"/>
    </row>
    <row r="66" spans="1:6" x14ac:dyDescent="0.25">
      <c r="A66" s="63"/>
    </row>
    <row r="67" spans="1:6" x14ac:dyDescent="0.25">
      <c r="A67" s="63"/>
    </row>
    <row r="68" spans="1:6" x14ac:dyDescent="0.25">
      <c r="A68" s="63"/>
    </row>
    <row r="69" spans="1:6" x14ac:dyDescent="0.25">
      <c r="A69" s="63"/>
    </row>
    <row r="70" spans="1:6" x14ac:dyDescent="0.25">
      <c r="A70" s="63"/>
    </row>
  </sheetData>
  <sheetProtection sheet="1" objects="1" scenarios="1"/>
  <mergeCells count="1">
    <mergeCell ref="C65:D65"/>
  </mergeCells>
  <conditionalFormatting sqref="A32:A34">
    <cfRule type="expression" dxfId="204" priority="66">
      <formula>(B32&lt;&gt;B31)</formula>
    </cfRule>
  </conditionalFormatting>
  <conditionalFormatting sqref="A35">
    <cfRule type="expression" dxfId="203" priority="64">
      <formula>(B35&lt;&gt;B34)</formula>
    </cfRule>
  </conditionalFormatting>
  <conditionalFormatting sqref="A36">
    <cfRule type="expression" dxfId="202" priority="62">
      <formula>(B36&lt;&gt;B35)</formula>
    </cfRule>
  </conditionalFormatting>
  <conditionalFormatting sqref="A37">
    <cfRule type="expression" dxfId="201" priority="60">
      <formula>(B37&lt;&gt;B36)</formula>
    </cfRule>
  </conditionalFormatting>
  <conditionalFormatting sqref="A40">
    <cfRule type="expression" dxfId="200" priority="57">
      <formula>(B40&lt;&gt;B39)</formula>
    </cfRule>
  </conditionalFormatting>
  <conditionalFormatting sqref="A38:A39">
    <cfRule type="expression" dxfId="199" priority="59">
      <formula>(B38&lt;&gt;B37)</formula>
    </cfRule>
  </conditionalFormatting>
  <conditionalFormatting sqref="A41">
    <cfRule type="expression" dxfId="198" priority="55">
      <formula>(B41&lt;&gt;B40)</formula>
    </cfRule>
  </conditionalFormatting>
  <conditionalFormatting sqref="A42">
    <cfRule type="expression" dxfId="197" priority="53">
      <formula>(B42&lt;&gt;B41)</formula>
    </cfRule>
  </conditionalFormatting>
  <conditionalFormatting sqref="A43">
    <cfRule type="expression" dxfId="196" priority="51">
      <formula>(B43&lt;&gt;B42)</formula>
    </cfRule>
  </conditionalFormatting>
  <conditionalFormatting sqref="A44:A45">
    <cfRule type="expression" dxfId="195" priority="49">
      <formula>(B44&lt;&gt;B43)</formula>
    </cfRule>
  </conditionalFormatting>
  <conditionalFormatting sqref="A46">
    <cfRule type="expression" dxfId="194" priority="47">
      <formula>(B46&lt;&gt;B45)</formula>
    </cfRule>
  </conditionalFormatting>
  <conditionalFormatting sqref="A47:A52">
    <cfRule type="expression" dxfId="193" priority="44">
      <formula>(B47&lt;&gt;B46)</formula>
    </cfRule>
  </conditionalFormatting>
  <conditionalFormatting sqref="A4:A52">
    <cfRule type="expression" dxfId="192" priority="42">
      <formula>MONTH(A4)=1</formula>
    </cfRule>
  </conditionalFormatting>
  <conditionalFormatting sqref="B16">
    <cfRule type="expression" dxfId="191" priority="41">
      <formula>B16&lt;&gt;B3</formula>
    </cfRule>
  </conditionalFormatting>
  <conditionalFormatting sqref="B17:B48">
    <cfRule type="expression" dxfId="190" priority="40">
      <formula>B17&lt;&gt;B16</formula>
    </cfRule>
  </conditionalFormatting>
  <conditionalFormatting sqref="A16">
    <cfRule type="expression" dxfId="189" priority="71">
      <formula>YEAR(A16)&lt;&gt;YEAR(A3)</formula>
    </cfRule>
  </conditionalFormatting>
  <conditionalFormatting sqref="B4:B48">
    <cfRule type="expression" dxfId="188" priority="38">
      <formula>B4&lt;&gt;B3</formula>
    </cfRule>
  </conditionalFormatting>
  <conditionalFormatting sqref="B5:B10">
    <cfRule type="expression" dxfId="187" priority="36">
      <formula>B5&lt;&gt;B4</formula>
    </cfRule>
  </conditionalFormatting>
  <conditionalFormatting sqref="B11">
    <cfRule type="expression" dxfId="186" priority="34">
      <formula>B11&lt;&gt;B10</formula>
    </cfRule>
  </conditionalFormatting>
  <conditionalFormatting sqref="B12">
    <cfRule type="expression" dxfId="185" priority="32">
      <formula>B12&lt;&gt;B11</formula>
    </cfRule>
  </conditionalFormatting>
  <conditionalFormatting sqref="B13">
    <cfRule type="expression" dxfId="184" priority="30">
      <formula>B13&lt;&gt;B12</formula>
    </cfRule>
  </conditionalFormatting>
  <conditionalFormatting sqref="B14">
    <cfRule type="expression" dxfId="183" priority="28">
      <formula>B14&lt;&gt;B13</formula>
    </cfRule>
  </conditionalFormatting>
  <conditionalFormatting sqref="B15">
    <cfRule type="expression" dxfId="182" priority="26">
      <formula>B15&lt;&gt;B14</formula>
    </cfRule>
  </conditionalFormatting>
  <conditionalFormatting sqref="A8:A10">
    <cfRule type="expression" dxfId="181" priority="25">
      <formula>(B8&lt;&gt;B7)</formula>
    </cfRule>
  </conditionalFormatting>
  <conditionalFormatting sqref="A11">
    <cfRule type="expression" dxfId="180" priority="24">
      <formula>(B11&lt;&gt;B10)</formula>
    </cfRule>
  </conditionalFormatting>
  <conditionalFormatting sqref="A12">
    <cfRule type="expression" dxfId="179" priority="23">
      <formula>(B12&lt;&gt;B11)</formula>
    </cfRule>
  </conditionalFormatting>
  <conditionalFormatting sqref="A13">
    <cfRule type="expression" dxfId="178" priority="22">
      <formula>(B13&lt;&gt;B12)</formula>
    </cfRule>
  </conditionalFormatting>
  <conditionalFormatting sqref="A14:A15">
    <cfRule type="expression" dxfId="177" priority="21">
      <formula>(B14&lt;&gt;B13)</formula>
    </cfRule>
  </conditionalFormatting>
  <conditionalFormatting sqref="B49:B51">
    <cfRule type="expression" dxfId="176" priority="19">
      <formula>(B49&lt;&gt;B48)</formula>
    </cfRule>
  </conditionalFormatting>
  <conditionalFormatting sqref="A53">
    <cfRule type="expression" dxfId="175" priority="17">
      <formula>(B53&lt;&gt;B52)</formula>
    </cfRule>
  </conditionalFormatting>
  <conditionalFormatting sqref="A53">
    <cfRule type="expression" dxfId="174" priority="16">
      <formula>MONTH(A53)=1</formula>
    </cfRule>
  </conditionalFormatting>
  <conditionalFormatting sqref="B53">
    <cfRule type="expression" dxfId="173" priority="14">
      <formula>(B53&lt;&gt;B52)</formula>
    </cfRule>
  </conditionalFormatting>
  <conditionalFormatting sqref="B52">
    <cfRule type="expression" dxfId="172" priority="13">
      <formula>AND(B51&lt;&gt;"",B52&lt;&gt;"",(B52&lt;&gt;B51))</formula>
    </cfRule>
  </conditionalFormatting>
  <conditionalFormatting sqref="B52">
    <cfRule type="expression" dxfId="171" priority="12">
      <formula>B52&lt;&gt;B51</formula>
    </cfRule>
  </conditionalFormatting>
  <conditionalFormatting sqref="A54:A55">
    <cfRule type="expression" dxfId="170" priority="11">
      <formula>(B54&lt;&gt;B53)</formula>
    </cfRule>
  </conditionalFormatting>
  <conditionalFormatting sqref="A54:A55">
    <cfRule type="expression" dxfId="169" priority="10">
      <formula>MONTH(A54)=1</formula>
    </cfRule>
  </conditionalFormatting>
  <conditionalFormatting sqref="B54">
    <cfRule type="expression" dxfId="168" priority="9">
      <formula>(B54&lt;&gt;B53)</formula>
    </cfRule>
  </conditionalFormatting>
  <conditionalFormatting sqref="B55:B56">
    <cfRule type="expression" dxfId="167" priority="8">
      <formula>(B55&lt;&gt;B54)</formula>
    </cfRule>
  </conditionalFormatting>
  <conditionalFormatting sqref="A61 A57">
    <cfRule type="expression" dxfId="166" priority="7">
      <formula>MONTH(A57)=1</formula>
    </cfRule>
  </conditionalFormatting>
  <conditionalFormatting sqref="B57:B61">
    <cfRule type="expression" dxfId="165" priority="6">
      <formula>AND(B56&lt;&gt;"",B57&lt;&gt;"",(B57&lt;&gt;B56))</formula>
    </cfRule>
  </conditionalFormatting>
  <conditionalFormatting sqref="B57:B61">
    <cfRule type="expression" dxfId="164" priority="5">
      <formula>B57&lt;&gt;B56</formula>
    </cfRule>
  </conditionalFormatting>
  <conditionalFormatting sqref="A56">
    <cfRule type="expression" dxfId="163" priority="4">
      <formula>(B56&lt;&gt;B55)</formula>
    </cfRule>
  </conditionalFormatting>
  <conditionalFormatting sqref="A56">
    <cfRule type="expression" dxfId="162" priority="3">
      <formula>MONTH(A56)=1</formula>
    </cfRule>
  </conditionalFormatting>
  <conditionalFormatting sqref="A58:A60">
    <cfRule type="expression" dxfId="161" priority="2">
      <formula>(B58&lt;&gt;B57)</formula>
    </cfRule>
  </conditionalFormatting>
  <conditionalFormatting sqref="A58:A60">
    <cfRule type="expression" dxfId="160" priority="1">
      <formula>MONTH(A58)=1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1"/>
  <sheetViews>
    <sheetView showGridLines="0" zoomScaleNormal="100" workbookViewId="0">
      <pane xSplit="1" ySplit="3" topLeftCell="B56" activePane="bottomRight" state="frozen"/>
      <selection activeCell="I25" sqref="I25"/>
      <selection pane="topRight" activeCell="I25" sqref="I25"/>
      <selection pane="bottomLeft" activeCell="I25" sqref="I25"/>
      <selection pane="bottomRight" activeCell="A61" sqref="A61"/>
    </sheetView>
  </sheetViews>
  <sheetFormatPr baseColWidth="10" defaultRowHeight="15" x14ac:dyDescent="0.25"/>
  <cols>
    <col min="1" max="1" width="21.42578125" style="27" customWidth="1"/>
    <col min="2" max="2" width="14.5703125" style="27" customWidth="1"/>
    <col min="3" max="9" width="12.7109375" style="25" customWidth="1"/>
    <col min="10" max="10" width="11.85546875" style="25" bestFit="1" customWidth="1"/>
    <col min="11" max="13" width="11.42578125" style="25"/>
    <col min="14" max="14" width="14.85546875" style="25" bestFit="1" customWidth="1"/>
    <col min="15" max="16384" width="11.42578125" style="25"/>
  </cols>
  <sheetData>
    <row r="1" spans="1:12" x14ac:dyDescent="0.25">
      <c r="A1" s="23"/>
      <c r="B1" s="23"/>
      <c r="C1" s="24"/>
      <c r="D1" s="24"/>
      <c r="E1" s="24"/>
      <c r="F1" s="24"/>
      <c r="G1" s="24"/>
      <c r="H1" s="24"/>
      <c r="I1" s="24"/>
    </row>
    <row r="2" spans="1:12" ht="15.75" thickBot="1" x14ac:dyDescent="0.3">
      <c r="A2" s="23"/>
      <c r="B2" s="23"/>
      <c r="C2" s="24"/>
      <c r="D2" s="24"/>
      <c r="E2" s="24"/>
      <c r="F2" s="24"/>
      <c r="G2" s="24"/>
      <c r="H2" s="24"/>
      <c r="I2" s="24"/>
    </row>
    <row r="3" spans="1:12" ht="60.75" thickBot="1" x14ac:dyDescent="0.3">
      <c r="A3" s="3" t="s">
        <v>33</v>
      </c>
      <c r="B3" s="12" t="s">
        <v>10</v>
      </c>
      <c r="C3" s="12" t="s">
        <v>12</v>
      </c>
      <c r="D3" s="12" t="s">
        <v>0</v>
      </c>
      <c r="E3" s="12" t="s">
        <v>1</v>
      </c>
      <c r="F3" s="84" t="s">
        <v>25</v>
      </c>
      <c r="G3" s="84" t="s">
        <v>31</v>
      </c>
      <c r="H3" s="115" t="s">
        <v>37</v>
      </c>
      <c r="I3" s="122" t="s">
        <v>44</v>
      </c>
      <c r="K3" s="33"/>
    </row>
    <row r="4" spans="1:12" x14ac:dyDescent="0.25">
      <c r="A4" s="48">
        <v>42736</v>
      </c>
      <c r="B4" s="19">
        <v>37.799999999999997</v>
      </c>
      <c r="C4" s="19">
        <v>20.985905500000001</v>
      </c>
      <c r="D4" s="49">
        <f t="shared" ref="D4:D39" si="0">+(B4-E4)/1.002*0.002</f>
        <v>6.1843526062628842E-2</v>
      </c>
      <c r="E4" s="49">
        <f t="shared" ref="E4:E39" si="1">B4-(B4/1.22)</f>
        <v>6.8163934426229496</v>
      </c>
      <c r="F4" s="49">
        <f>+B4*IF(YEAR(A4)&lt;2018,'TASA INF.'!$B$3,VLOOKUP(YEAR(A4),'TASA INF.'!$A$4:$B$13,2,0))</f>
        <v>0.378</v>
      </c>
      <c r="G4" s="49"/>
      <c r="H4" s="49">
        <f>+B4-SUM(C4:G4)</f>
        <v>9.5578575313144185</v>
      </c>
      <c r="I4" s="19">
        <v>19</v>
      </c>
    </row>
    <row r="5" spans="1:12" x14ac:dyDescent="0.25">
      <c r="A5" s="20">
        <v>42767</v>
      </c>
      <c r="B5" s="19">
        <v>37.799999999999997</v>
      </c>
      <c r="C5" s="19">
        <v>20.985905500000001</v>
      </c>
      <c r="D5" s="49">
        <f t="shared" si="0"/>
        <v>6.1843526062628842E-2</v>
      </c>
      <c r="E5" s="49">
        <f t="shared" si="1"/>
        <v>6.8163934426229496</v>
      </c>
      <c r="F5" s="49">
        <f>+B5*IF(YEAR(A5)&lt;2018,'TASA INF.'!$B$3,VLOOKUP(YEAR(A5),'TASA INF.'!$A$4:$B$13,2,0))</f>
        <v>0.378</v>
      </c>
      <c r="G5" s="49"/>
      <c r="H5" s="49">
        <f t="shared" ref="H5:H39" si="2">+B5-SUM(C5:G5)</f>
        <v>9.5578575313144185</v>
      </c>
      <c r="I5" s="19">
        <v>20.5</v>
      </c>
    </row>
    <row r="6" spans="1:12" x14ac:dyDescent="0.25">
      <c r="A6" s="20">
        <v>42795</v>
      </c>
      <c r="B6" s="19">
        <v>37.799999999999997</v>
      </c>
      <c r="C6" s="19">
        <v>21.062209300000003</v>
      </c>
      <c r="D6" s="49">
        <f t="shared" si="0"/>
        <v>6.1843526062628842E-2</v>
      </c>
      <c r="E6" s="49">
        <f t="shared" si="1"/>
        <v>6.8163934426229496</v>
      </c>
      <c r="F6" s="49">
        <f>+B6*IF(YEAR(A6)&lt;2018,'TASA INF.'!$B$3,VLOOKUP(YEAR(A6),'TASA INF.'!$A$4:$B$13,2,0))</f>
        <v>0.378</v>
      </c>
      <c r="G6" s="49"/>
      <c r="H6" s="49">
        <f t="shared" si="2"/>
        <v>9.4815537313144169</v>
      </c>
      <c r="I6" s="19">
        <v>15.9</v>
      </c>
    </row>
    <row r="7" spans="1:12" x14ac:dyDescent="0.25">
      <c r="A7" s="20">
        <v>42826</v>
      </c>
      <c r="B7" s="19">
        <v>37.799999999999997</v>
      </c>
      <c r="C7" s="19">
        <v>21.625044100000004</v>
      </c>
      <c r="D7" s="49">
        <f t="shared" si="0"/>
        <v>6.1843526062628842E-2</v>
      </c>
      <c r="E7" s="49">
        <f t="shared" si="1"/>
        <v>6.8163934426229496</v>
      </c>
      <c r="F7" s="49">
        <f>+B7*IF(YEAR(A7)&lt;2018,'TASA INF.'!$B$3,VLOOKUP(YEAR(A7),'TASA INF.'!$A$4:$B$13,2,0))</f>
        <v>0.378</v>
      </c>
      <c r="G7" s="49"/>
      <c r="H7" s="49">
        <f t="shared" si="2"/>
        <v>8.918718931314416</v>
      </c>
      <c r="I7" s="19">
        <v>16.399999999999999</v>
      </c>
    </row>
    <row r="8" spans="1:12" x14ac:dyDescent="0.25">
      <c r="A8" s="20">
        <v>42856</v>
      </c>
      <c r="B8" s="19">
        <v>37.799999999999997</v>
      </c>
      <c r="C8" s="19">
        <v>21.854465700000002</v>
      </c>
      <c r="D8" s="49">
        <f t="shared" si="0"/>
        <v>6.1843526062628842E-2</v>
      </c>
      <c r="E8" s="49">
        <f t="shared" si="1"/>
        <v>6.8163934426229496</v>
      </c>
      <c r="F8" s="49">
        <f>+B8*IF(YEAR(A8)&lt;2018,'TASA INF.'!$B$3,VLOOKUP(YEAR(A8),'TASA INF.'!$A$4:$B$13,2,0))</f>
        <v>0.378</v>
      </c>
      <c r="G8" s="49"/>
      <c r="H8" s="49">
        <f t="shared" si="2"/>
        <v>8.6892973313144175</v>
      </c>
      <c r="I8" s="19">
        <v>16</v>
      </c>
    </row>
    <row r="9" spans="1:12" x14ac:dyDescent="0.25">
      <c r="A9" s="20">
        <v>42887</v>
      </c>
      <c r="B9" s="19">
        <v>37.799999999999997</v>
      </c>
      <c r="C9" s="19">
        <v>21.9960266</v>
      </c>
      <c r="D9" s="49">
        <f t="shared" si="0"/>
        <v>6.1843526062628842E-2</v>
      </c>
      <c r="E9" s="49">
        <f t="shared" si="1"/>
        <v>6.8163934426229496</v>
      </c>
      <c r="F9" s="49">
        <f>+B9*IF(YEAR(A9)&lt;2018,'TASA INF.'!$B$3,VLOOKUP(YEAR(A9),'TASA INF.'!$A$4:$B$13,2,0))</f>
        <v>0.378</v>
      </c>
      <c r="G9" s="49"/>
      <c r="H9" s="49">
        <f t="shared" si="2"/>
        <v>8.5477364313144193</v>
      </c>
      <c r="I9" s="19">
        <v>15.195</v>
      </c>
    </row>
    <row r="10" spans="1:12" x14ac:dyDescent="0.25">
      <c r="A10" s="20">
        <v>42917</v>
      </c>
      <c r="B10" s="19">
        <v>37.799999999999997</v>
      </c>
      <c r="C10" s="19">
        <v>22.0254215</v>
      </c>
      <c r="D10" s="49">
        <f t="shared" si="0"/>
        <v>6.1843526062628842E-2</v>
      </c>
      <c r="E10" s="49">
        <f t="shared" si="1"/>
        <v>6.8163934426229496</v>
      </c>
      <c r="F10" s="49">
        <f>+B10*IF(YEAR(A10)&lt;2018,'TASA INF.'!$B$3,VLOOKUP(YEAR(A10),'TASA INF.'!$A$4:$B$13,2,0))</f>
        <v>0.378</v>
      </c>
      <c r="G10" s="49"/>
      <c r="H10" s="49">
        <f t="shared" si="2"/>
        <v>8.5183415313144195</v>
      </c>
      <c r="I10" s="19">
        <v>16.553000000000001</v>
      </c>
    </row>
    <row r="11" spans="1:12" x14ac:dyDescent="0.25">
      <c r="A11" s="20">
        <v>42948</v>
      </c>
      <c r="B11" s="19">
        <v>37.799999999999997</v>
      </c>
      <c r="C11" s="19">
        <v>21.967902600000002</v>
      </c>
      <c r="D11" s="49">
        <f t="shared" si="0"/>
        <v>6.1843526062628842E-2</v>
      </c>
      <c r="E11" s="49">
        <f t="shared" si="1"/>
        <v>6.8163934426229496</v>
      </c>
      <c r="F11" s="49">
        <f>+B11*IF(YEAR(A11)&lt;2018,'TASA INF.'!$B$3,VLOOKUP(YEAR(A11),'TASA INF.'!$A$4:$B$13,2,0))</f>
        <v>0.378</v>
      </c>
      <c r="G11" s="49"/>
      <c r="H11" s="49">
        <f t="shared" si="2"/>
        <v>8.5758604313144176</v>
      </c>
      <c r="I11" s="19">
        <v>18.189</v>
      </c>
    </row>
    <row r="12" spans="1:12" x14ac:dyDescent="0.25">
      <c r="A12" s="20">
        <v>42979</v>
      </c>
      <c r="B12" s="19">
        <v>37.799999999999997</v>
      </c>
      <c r="C12" s="19">
        <v>21.978397599999997</v>
      </c>
      <c r="D12" s="49">
        <f t="shared" si="0"/>
        <v>6.1843526062628842E-2</v>
      </c>
      <c r="E12" s="49">
        <f t="shared" si="1"/>
        <v>6.8163934426229496</v>
      </c>
      <c r="F12" s="49">
        <f>+B12*IF(YEAR(A12)&lt;2018,'TASA INF.'!$B$3,VLOOKUP(YEAR(A12),'TASA INF.'!$A$4:$B$13,2,0))</f>
        <v>0.378</v>
      </c>
      <c r="G12" s="49"/>
      <c r="H12" s="49">
        <f t="shared" si="2"/>
        <v>8.5653654313144223</v>
      </c>
      <c r="I12" s="19">
        <v>20.094999999999999</v>
      </c>
    </row>
    <row r="13" spans="1:12" x14ac:dyDescent="0.25">
      <c r="A13" s="20">
        <v>43009</v>
      </c>
      <c r="B13" s="19">
        <v>37.799999999999997</v>
      </c>
      <c r="C13" s="19">
        <v>22.422195800000001</v>
      </c>
      <c r="D13" s="49">
        <f t="shared" si="0"/>
        <v>6.1843526062628842E-2</v>
      </c>
      <c r="E13" s="49">
        <f t="shared" si="1"/>
        <v>6.8163934426229496</v>
      </c>
      <c r="F13" s="49">
        <f>+B13*IF(YEAR(A13)&lt;2018,'TASA INF.'!$B$3,VLOOKUP(YEAR(A13),'TASA INF.'!$A$4:$B$13,2,0))</f>
        <v>0.378</v>
      </c>
      <c r="G13" s="49"/>
      <c r="H13" s="49">
        <f t="shared" si="2"/>
        <v>8.1215672313144189</v>
      </c>
      <c r="I13" s="19">
        <v>20.994</v>
      </c>
    </row>
    <row r="14" spans="1:12" x14ac:dyDescent="0.25">
      <c r="A14" s="20">
        <v>43040</v>
      </c>
      <c r="B14" s="19">
        <v>37.799999999999997</v>
      </c>
      <c r="C14" s="19">
        <v>22.582000000000001</v>
      </c>
      <c r="D14" s="49">
        <f t="shared" si="0"/>
        <v>6.1843526062628842E-2</v>
      </c>
      <c r="E14" s="49">
        <f t="shared" si="1"/>
        <v>6.8163934426229496</v>
      </c>
      <c r="F14" s="49">
        <f>+B14*IF(YEAR(A14)&lt;2018,'TASA INF.'!$B$3,VLOOKUP(YEAR(A14),'TASA INF.'!$A$4:$B$13,2,0))</f>
        <v>0.378</v>
      </c>
      <c r="G14" s="49"/>
      <c r="H14" s="49">
        <f t="shared" si="2"/>
        <v>7.961763031314419</v>
      </c>
      <c r="I14" s="19">
        <v>21.003</v>
      </c>
    </row>
    <row r="15" spans="1:12" x14ac:dyDescent="0.25">
      <c r="A15" s="20">
        <v>43070</v>
      </c>
      <c r="B15" s="19">
        <v>37.799999999999997</v>
      </c>
      <c r="C15" s="19">
        <v>22.64</v>
      </c>
      <c r="D15" s="49">
        <f t="shared" si="0"/>
        <v>6.1843526062628842E-2</v>
      </c>
      <c r="E15" s="49">
        <f t="shared" si="1"/>
        <v>6.8163934426229496</v>
      </c>
      <c r="F15" s="49">
        <f>+B15*IF(YEAR(A15)&lt;2018,'TASA INF.'!$B$3,VLOOKUP(YEAR(A15),'TASA INF.'!$A$4:$B$13,2,0))</f>
        <v>0.378</v>
      </c>
      <c r="G15" s="49"/>
      <c r="H15" s="49">
        <f t="shared" si="2"/>
        <v>7.9037630313144192</v>
      </c>
      <c r="I15" s="19">
        <v>22.975999999999999</v>
      </c>
    </row>
    <row r="16" spans="1:12" x14ac:dyDescent="0.25">
      <c r="A16" s="20">
        <v>43101</v>
      </c>
      <c r="B16" s="19">
        <v>37.799999999999997</v>
      </c>
      <c r="C16" s="28">
        <v>24.209</v>
      </c>
      <c r="D16" s="49">
        <f t="shared" si="0"/>
        <v>6.1843526062628842E-2</v>
      </c>
      <c r="E16" s="49">
        <f t="shared" si="1"/>
        <v>6.8163934426229496</v>
      </c>
      <c r="F16" s="49">
        <f>+B16*IF(YEAR(A16)&lt;2018,'TASA INF.'!$B$3,VLOOKUP(YEAR(A16),'TASA INF.'!$A$4:$B$13,2,0))</f>
        <v>0.3402</v>
      </c>
      <c r="G16" s="49"/>
      <c r="H16" s="49">
        <f t="shared" si="2"/>
        <v>6.3725630313144208</v>
      </c>
      <c r="I16" s="19">
        <v>23.021000000000001</v>
      </c>
      <c r="J16" s="50"/>
      <c r="K16" s="50"/>
      <c r="L16" s="51"/>
    </row>
    <row r="17" spans="1:9" x14ac:dyDescent="0.25">
      <c r="A17" s="20">
        <v>43132</v>
      </c>
      <c r="B17" s="19">
        <v>43.469999999999992</v>
      </c>
      <c r="C17" s="28">
        <v>23.988</v>
      </c>
      <c r="D17" s="49">
        <f t="shared" si="0"/>
        <v>7.1120054972023158E-2</v>
      </c>
      <c r="E17" s="49">
        <f t="shared" si="1"/>
        <v>7.8388524590163939</v>
      </c>
      <c r="F17" s="49">
        <f>+B17*IF(YEAR(A17)&lt;2018,'TASA INF.'!$B$3,VLOOKUP(YEAR(A17),'TASA INF.'!$A$4:$B$13,2,0))</f>
        <v>0.39122999999999997</v>
      </c>
      <c r="G17" s="49"/>
      <c r="H17" s="49">
        <f t="shared" si="2"/>
        <v>11.180797486011578</v>
      </c>
      <c r="I17" s="19">
        <v>22.097000000000001</v>
      </c>
    </row>
    <row r="18" spans="1:9" x14ac:dyDescent="0.25">
      <c r="A18" s="20">
        <v>43160</v>
      </c>
      <c r="B18" s="19">
        <v>43.469999999999992</v>
      </c>
      <c r="C18" s="28">
        <v>24.099</v>
      </c>
      <c r="D18" s="49">
        <f t="shared" si="0"/>
        <v>7.1120054972023158E-2</v>
      </c>
      <c r="E18" s="49">
        <f t="shared" si="1"/>
        <v>7.8388524590163939</v>
      </c>
      <c r="F18" s="49">
        <f>+B18*IF(YEAR(A18)&lt;2018,'TASA INF.'!$B$3,VLOOKUP(YEAR(A18),'TASA INF.'!$A$4:$B$13,2,0))</f>
        <v>0.39122999999999997</v>
      </c>
      <c r="G18" s="49"/>
      <c r="H18" s="49">
        <f t="shared" si="2"/>
        <v>11.069797486011574</v>
      </c>
      <c r="I18" s="19">
        <v>22.8</v>
      </c>
    </row>
    <row r="19" spans="1:9" x14ac:dyDescent="0.25">
      <c r="A19" s="20">
        <v>43191</v>
      </c>
      <c r="B19" s="19">
        <v>43.469999999999992</v>
      </c>
      <c r="C19" s="28">
        <v>24.43</v>
      </c>
      <c r="D19" s="49">
        <f t="shared" si="0"/>
        <v>7.1120054972023158E-2</v>
      </c>
      <c r="E19" s="49">
        <f t="shared" si="1"/>
        <v>7.8388524590163939</v>
      </c>
      <c r="F19" s="49">
        <f>+B19*IF(YEAR(A19)&lt;2018,'TASA INF.'!$B$3,VLOOKUP(YEAR(A19),'TASA INF.'!$A$4:$B$13,2,0))</f>
        <v>0.39122999999999997</v>
      </c>
      <c r="G19" s="49"/>
      <c r="H19" s="49">
        <f t="shared" si="2"/>
        <v>10.738797486011578</v>
      </c>
      <c r="I19" s="19">
        <v>21.626000000000001</v>
      </c>
    </row>
    <row r="20" spans="1:9" x14ac:dyDescent="0.25">
      <c r="A20" s="20">
        <v>43221</v>
      </c>
      <c r="B20" s="19">
        <v>43.469999999999992</v>
      </c>
      <c r="C20" s="28">
        <v>24.327000000000002</v>
      </c>
      <c r="D20" s="49">
        <f t="shared" si="0"/>
        <v>7.1120054972023158E-2</v>
      </c>
      <c r="E20" s="49">
        <f t="shared" si="1"/>
        <v>7.8388524590163939</v>
      </c>
      <c r="F20" s="49">
        <f>+B20*IF(YEAR(A20)&lt;2018,'TASA INF.'!$B$3,VLOOKUP(YEAR(A20),'TASA INF.'!$A$4:$B$13,2,0))</f>
        <v>0.39122999999999997</v>
      </c>
      <c r="G20" s="49"/>
      <c r="H20" s="49">
        <f t="shared" si="2"/>
        <v>10.841797486011572</v>
      </c>
      <c r="I20" s="19">
        <v>25.33</v>
      </c>
    </row>
    <row r="21" spans="1:9" x14ac:dyDescent="0.25">
      <c r="A21" s="20">
        <v>43252</v>
      </c>
      <c r="B21" s="19">
        <v>43.469999999999992</v>
      </c>
      <c r="C21" s="28">
        <v>24.071000000000002</v>
      </c>
      <c r="D21" s="49">
        <f t="shared" si="0"/>
        <v>7.1120054972023158E-2</v>
      </c>
      <c r="E21" s="49">
        <f t="shared" si="1"/>
        <v>7.8388524590163939</v>
      </c>
      <c r="F21" s="49">
        <f>+B21*IF(YEAR(A21)&lt;2018,'TASA INF.'!$B$3,VLOOKUP(YEAR(A21),'TASA INF.'!$A$4:$B$13,2,0))</f>
        <v>0.39122999999999997</v>
      </c>
      <c r="G21" s="49"/>
      <c r="H21" s="49">
        <f t="shared" si="2"/>
        <v>11.097797486011572</v>
      </c>
      <c r="I21" s="19">
        <v>25.009599999999999</v>
      </c>
    </row>
    <row r="22" spans="1:9" x14ac:dyDescent="0.25">
      <c r="A22" s="20">
        <v>43282</v>
      </c>
      <c r="B22" s="19">
        <v>43.469999999999992</v>
      </c>
      <c r="C22" s="28">
        <v>24.114000000000001</v>
      </c>
      <c r="D22" s="49">
        <f t="shared" si="0"/>
        <v>7.1120054972023158E-2</v>
      </c>
      <c r="E22" s="49">
        <f t="shared" si="1"/>
        <v>7.8388524590163939</v>
      </c>
      <c r="F22" s="49">
        <f>+B22*IF(YEAR(A22)&lt;2018,'TASA INF.'!$B$3,VLOOKUP(YEAR(A22),'TASA INF.'!$A$4:$B$13,2,0))</f>
        <v>0.39122999999999997</v>
      </c>
      <c r="G22" s="49"/>
      <c r="H22" s="49">
        <f t="shared" si="2"/>
        <v>11.054797486011573</v>
      </c>
      <c r="I22" s="19">
        <v>26.362200000000001</v>
      </c>
    </row>
    <row r="23" spans="1:9" x14ac:dyDescent="0.25">
      <c r="A23" s="20">
        <v>43313</v>
      </c>
      <c r="B23" s="19">
        <v>43.469999999999992</v>
      </c>
      <c r="C23" s="28">
        <v>24.734000000000002</v>
      </c>
      <c r="D23" s="49">
        <f t="shared" si="0"/>
        <v>7.1120054972023158E-2</v>
      </c>
      <c r="E23" s="49">
        <f t="shared" si="1"/>
        <v>7.8388524590163939</v>
      </c>
      <c r="F23" s="49">
        <f>+B23*IF(YEAR(A23)&lt;2018,'TASA INF.'!$B$3,VLOOKUP(YEAR(A23),'TASA INF.'!$A$4:$B$13,2,0))</f>
        <v>0.39122999999999997</v>
      </c>
      <c r="G23" s="49"/>
      <c r="H23" s="49">
        <f t="shared" si="2"/>
        <v>10.434797486011576</v>
      </c>
      <c r="I23" s="19">
        <v>26.55</v>
      </c>
    </row>
    <row r="24" spans="1:9" x14ac:dyDescent="0.25">
      <c r="A24" s="20">
        <v>43344</v>
      </c>
      <c r="B24" s="19">
        <v>43.469999999999992</v>
      </c>
      <c r="C24" s="34">
        <v>25.075057842309974</v>
      </c>
      <c r="D24" s="49">
        <f t="shared" si="0"/>
        <v>7.1120054972023158E-2</v>
      </c>
      <c r="E24" s="49">
        <f t="shared" si="1"/>
        <v>7.8388524590163939</v>
      </c>
      <c r="F24" s="49">
        <f>+B24*IF(YEAR(A24)&lt;2018,'TASA INF.'!$B$3,VLOOKUP(YEAR(A24),'TASA INF.'!$A$4:$B$13,2,0))</f>
        <v>0.39122999999999997</v>
      </c>
      <c r="G24" s="49"/>
      <c r="H24" s="49">
        <f t="shared" si="2"/>
        <v>10.093739643701596</v>
      </c>
      <c r="I24" s="19">
        <v>29.28</v>
      </c>
    </row>
    <row r="25" spans="1:9" x14ac:dyDescent="0.25">
      <c r="A25" s="20">
        <v>43374</v>
      </c>
      <c r="B25" s="19">
        <v>43.469999999999992</v>
      </c>
      <c r="C25" s="34">
        <v>25.285245899103511</v>
      </c>
      <c r="D25" s="49">
        <f t="shared" si="0"/>
        <v>7.1120054972023158E-2</v>
      </c>
      <c r="E25" s="49">
        <f t="shared" si="1"/>
        <v>7.8388524590163939</v>
      </c>
      <c r="F25" s="49">
        <f>+B25*IF(YEAR(A25)&lt;2018,'TASA INF.'!$B$3,VLOOKUP(YEAR(A25),'TASA INF.'!$A$4:$B$13,2,0))</f>
        <v>0.39122999999999997</v>
      </c>
      <c r="G25" s="49"/>
      <c r="H25" s="49">
        <f t="shared" si="2"/>
        <v>9.8835515869080623</v>
      </c>
      <c r="I25" s="19">
        <v>28.153400000000001</v>
      </c>
    </row>
    <row r="26" spans="1:9" x14ac:dyDescent="0.25">
      <c r="A26" s="20">
        <v>43405</v>
      </c>
      <c r="B26" s="19">
        <v>43.469999999999992</v>
      </c>
      <c r="C26" s="19">
        <v>25.361999999999998</v>
      </c>
      <c r="D26" s="49">
        <f t="shared" si="0"/>
        <v>7.1120054972023158E-2</v>
      </c>
      <c r="E26" s="49">
        <f t="shared" si="1"/>
        <v>7.8388524590163939</v>
      </c>
      <c r="F26" s="49">
        <f>+B26*IF(YEAR(A26)&lt;2018,'TASA INF.'!$B$3,VLOOKUP(YEAR(A26),'TASA INF.'!$A$4:$B$13,2,0))</f>
        <v>0.39122999999999997</v>
      </c>
      <c r="G26" s="49"/>
      <c r="H26" s="49">
        <f t="shared" si="2"/>
        <v>9.8067974860115754</v>
      </c>
      <c r="I26" s="19">
        <v>23.366599999999998</v>
      </c>
    </row>
    <row r="27" spans="1:9" x14ac:dyDescent="0.25">
      <c r="A27" s="20">
        <v>43435</v>
      </c>
      <c r="B27" s="19">
        <v>43.47</v>
      </c>
      <c r="C27" s="19">
        <v>25.626842700000001</v>
      </c>
      <c r="D27" s="49">
        <f t="shared" si="0"/>
        <v>7.1120054972023172E-2</v>
      </c>
      <c r="E27" s="49">
        <f t="shared" si="1"/>
        <v>7.8388524590163939</v>
      </c>
      <c r="F27" s="49">
        <f>+B27*IF(YEAR(A27)&lt;2018,'TASA INF.'!$B$3,VLOOKUP(YEAR(A27),'TASA INF.'!$A$4:$B$13,2,0))</f>
        <v>0.39123000000000002</v>
      </c>
      <c r="G27" s="49"/>
      <c r="H27" s="49">
        <f t="shared" si="2"/>
        <v>9.5419547860115799</v>
      </c>
      <c r="I27" s="19">
        <v>21.2836</v>
      </c>
    </row>
    <row r="28" spans="1:9" x14ac:dyDescent="0.25">
      <c r="A28" s="20">
        <v>43466</v>
      </c>
      <c r="B28" s="19">
        <v>46.9</v>
      </c>
      <c r="C28" s="19">
        <v>25.718802500000002</v>
      </c>
      <c r="D28" s="49">
        <f t="shared" si="0"/>
        <v>7.6731782336965412E-2</v>
      </c>
      <c r="E28" s="49">
        <f t="shared" si="1"/>
        <v>8.4573770491803302</v>
      </c>
      <c r="F28" s="49">
        <f>+B28*IF(YEAR(A28)&lt;2018,'TASA INF.'!$B$3,VLOOKUP(YEAR(A28),'TASA INF.'!$A$4:$B$13,2,0))</f>
        <v>0.37519999999999998</v>
      </c>
      <c r="G28" s="49"/>
      <c r="H28" s="49">
        <f t="shared" si="2"/>
        <v>12.271888668482703</v>
      </c>
      <c r="I28" s="19">
        <v>22.085000000000001</v>
      </c>
    </row>
    <row r="29" spans="1:9" x14ac:dyDescent="0.25">
      <c r="A29" s="20">
        <v>43497</v>
      </c>
      <c r="B29" s="19">
        <v>46.9</v>
      </c>
      <c r="C29" s="19">
        <v>25.683577200000002</v>
      </c>
      <c r="D29" s="49">
        <f t="shared" si="0"/>
        <v>7.6731782336965412E-2</v>
      </c>
      <c r="E29" s="49">
        <f t="shared" si="1"/>
        <v>8.4573770491803302</v>
      </c>
      <c r="F29" s="49">
        <f>+B29*IF(YEAR(A29)&lt;2018,'TASA INF.'!$B$3,VLOOKUP(YEAR(A29),'TASA INF.'!$A$4:$B$13,2,0))</f>
        <v>0.37519999999999998</v>
      </c>
      <c r="G29" s="49"/>
      <c r="H29" s="49">
        <f t="shared" si="2"/>
        <v>12.307113968482703</v>
      </c>
      <c r="I29" s="19">
        <v>23.1358</v>
      </c>
    </row>
    <row r="30" spans="1:9" x14ac:dyDescent="0.25">
      <c r="A30" s="20">
        <v>43525</v>
      </c>
      <c r="B30" s="19">
        <v>46.9</v>
      </c>
      <c r="C30" s="19">
        <v>25.949955800000001</v>
      </c>
      <c r="D30" s="49">
        <f t="shared" si="0"/>
        <v>7.6731782336965412E-2</v>
      </c>
      <c r="E30" s="49">
        <f t="shared" si="1"/>
        <v>8.4573770491803302</v>
      </c>
      <c r="F30" s="49">
        <f>+B30*IF(YEAR(A30)&lt;2018,'TASA INF.'!$B$3,VLOOKUP(YEAR(A30),'TASA INF.'!$A$4:$B$13,2,0))</f>
        <v>0.37519999999999998</v>
      </c>
      <c r="G30" s="49"/>
      <c r="H30" s="49">
        <f t="shared" si="2"/>
        <v>12.0407353684827</v>
      </c>
      <c r="I30" s="19">
        <v>23.066600000000001</v>
      </c>
    </row>
    <row r="31" spans="1:9" x14ac:dyDescent="0.25">
      <c r="A31" s="20">
        <v>43556</v>
      </c>
      <c r="B31" s="19">
        <v>46.9</v>
      </c>
      <c r="C31" s="19">
        <v>26.437076100000002</v>
      </c>
      <c r="D31" s="49">
        <f t="shared" si="0"/>
        <v>7.6731782336965412E-2</v>
      </c>
      <c r="E31" s="49">
        <f t="shared" si="1"/>
        <v>8.4573770491803302</v>
      </c>
      <c r="F31" s="49">
        <f>+B31*IF(YEAR(A31)&lt;2018,'TASA INF.'!$B$3,VLOOKUP(YEAR(A31),'TASA INF.'!$A$4:$B$13,2,0))</f>
        <v>0.37519999999999998</v>
      </c>
      <c r="G31" s="49"/>
      <c r="H31" s="49">
        <f t="shared" si="2"/>
        <v>11.553615068482699</v>
      </c>
      <c r="I31" s="19">
        <v>23.172799999999999</v>
      </c>
    </row>
    <row r="32" spans="1:9" x14ac:dyDescent="0.25">
      <c r="A32" s="20">
        <v>43586</v>
      </c>
      <c r="B32" s="19">
        <v>46.9</v>
      </c>
      <c r="C32" s="19">
        <v>26.539517800000002</v>
      </c>
      <c r="D32" s="49">
        <f t="shared" si="0"/>
        <v>7.6731782336965412E-2</v>
      </c>
      <c r="E32" s="49">
        <f t="shared" si="1"/>
        <v>8.4573770491803302</v>
      </c>
      <c r="F32" s="49">
        <f>+B32*IF(YEAR(A32)&lt;2018,'TASA INF.'!$B$3,VLOOKUP(YEAR(A32),'TASA INF.'!$A$4:$B$13,2,0))</f>
        <v>0.37519999999999998</v>
      </c>
      <c r="G32" s="49"/>
      <c r="H32" s="49">
        <f t="shared" si="2"/>
        <v>11.451173368482699</v>
      </c>
      <c r="I32" s="19">
        <v>22.340299999999999</v>
      </c>
    </row>
    <row r="33" spans="1:9" x14ac:dyDescent="0.25">
      <c r="A33" s="20">
        <v>43617</v>
      </c>
      <c r="B33" s="19">
        <v>46.9</v>
      </c>
      <c r="C33" s="19">
        <v>26.720457499999998</v>
      </c>
      <c r="D33" s="49">
        <f t="shared" si="0"/>
        <v>7.6731782336965412E-2</v>
      </c>
      <c r="E33" s="49">
        <f t="shared" si="1"/>
        <v>8.4573770491803302</v>
      </c>
      <c r="F33" s="49">
        <f>+B33*IF(YEAR(A33)&lt;2018,'TASA INF.'!$B$3,VLOOKUP(YEAR(A33),'TASA INF.'!$A$4:$B$13,2,0))</f>
        <v>0.37519999999999998</v>
      </c>
      <c r="G33" s="49"/>
      <c r="H33" s="49">
        <f t="shared" si="2"/>
        <v>11.270233668482703</v>
      </c>
      <c r="I33" s="19">
        <v>19.439699999999998</v>
      </c>
    </row>
    <row r="34" spans="1:9" x14ac:dyDescent="0.25">
      <c r="A34" s="20">
        <v>43647</v>
      </c>
      <c r="B34" s="19">
        <v>46.9</v>
      </c>
      <c r="C34" s="19">
        <v>26.9840716</v>
      </c>
      <c r="D34" s="49">
        <f t="shared" si="0"/>
        <v>7.6731782336965412E-2</v>
      </c>
      <c r="E34" s="49">
        <f t="shared" si="1"/>
        <v>8.4573770491803302</v>
      </c>
      <c r="F34" s="49">
        <f>+B34*IF(YEAR(A34)&lt;2018,'TASA INF.'!$B$3,VLOOKUP(YEAR(A34),'TASA INF.'!$A$4:$B$13,2,0))</f>
        <v>0.37519999999999998</v>
      </c>
      <c r="G34" s="49"/>
      <c r="H34" s="49">
        <f t="shared" si="2"/>
        <v>11.006619568482705</v>
      </c>
      <c r="I34" s="19">
        <v>19.769100000000002</v>
      </c>
    </row>
    <row r="35" spans="1:9" x14ac:dyDescent="0.25">
      <c r="A35" s="20">
        <v>43678</v>
      </c>
      <c r="B35" s="19">
        <v>46.9</v>
      </c>
      <c r="C35" s="19">
        <v>27.067561599999998</v>
      </c>
      <c r="D35" s="49">
        <f t="shared" si="0"/>
        <v>7.6731782336965412E-2</v>
      </c>
      <c r="E35" s="49">
        <f t="shared" si="1"/>
        <v>8.4573770491803302</v>
      </c>
      <c r="F35" s="49">
        <f>+B35*IF(YEAR(A35)&lt;2018,'TASA INF.'!$B$3,VLOOKUP(YEAR(A35),'TASA INF.'!$A$4:$B$13,2,0))</f>
        <v>0.37519999999999998</v>
      </c>
      <c r="G35" s="49"/>
      <c r="H35" s="49">
        <f t="shared" si="2"/>
        <v>10.923129568482707</v>
      </c>
      <c r="I35" s="19">
        <v>18.8232</v>
      </c>
    </row>
    <row r="36" spans="1:9" x14ac:dyDescent="0.25">
      <c r="A36" s="20">
        <v>43709</v>
      </c>
      <c r="B36" s="19">
        <v>46.9</v>
      </c>
      <c r="C36" s="19">
        <v>27.107071300000001</v>
      </c>
      <c r="D36" s="49">
        <f t="shared" si="0"/>
        <v>7.6731782336965412E-2</v>
      </c>
      <c r="E36" s="49">
        <f t="shared" si="1"/>
        <v>8.4573770491803302</v>
      </c>
      <c r="F36" s="49">
        <f>+B36*IF(YEAR(A36)&lt;2018,'TASA INF.'!$B$3,VLOOKUP(YEAR(A36),'TASA INF.'!$A$4:$B$13,2,0))</f>
        <v>0.37519999999999998</v>
      </c>
      <c r="G36" s="49"/>
      <c r="H36" s="49">
        <f t="shared" si="2"/>
        <v>10.883619868482704</v>
      </c>
      <c r="I36" s="19">
        <v>20.637</v>
      </c>
    </row>
    <row r="37" spans="1:9" x14ac:dyDescent="0.25">
      <c r="A37" s="20">
        <v>43739</v>
      </c>
      <c r="B37" s="19">
        <v>46.9</v>
      </c>
      <c r="C37" s="19">
        <v>27.516598399999999</v>
      </c>
      <c r="D37" s="49">
        <f t="shared" si="0"/>
        <v>7.6731782336965412E-2</v>
      </c>
      <c r="E37" s="49">
        <f t="shared" si="1"/>
        <v>8.4573770491803302</v>
      </c>
      <c r="F37" s="49">
        <f>+B37*IF(YEAR(A37)&lt;2018,'TASA INF.'!$B$3,VLOOKUP(YEAR(A37),'TASA INF.'!$A$4:$B$13,2,0))</f>
        <v>0.37519999999999998</v>
      </c>
      <c r="G37" s="49"/>
      <c r="H37" s="49">
        <f t="shared" si="2"/>
        <v>10.474092768482706</v>
      </c>
      <c r="I37" s="19">
        <v>20.759499999999999</v>
      </c>
    </row>
    <row r="38" spans="1:9" x14ac:dyDescent="0.25">
      <c r="A38" s="20">
        <v>43770</v>
      </c>
      <c r="B38" s="19">
        <v>46.9</v>
      </c>
      <c r="C38" s="19">
        <v>27.962657499999999</v>
      </c>
      <c r="D38" s="49">
        <f t="shared" si="0"/>
        <v>7.6731782336965412E-2</v>
      </c>
      <c r="E38" s="49">
        <f t="shared" si="1"/>
        <v>8.4573770491803302</v>
      </c>
      <c r="F38" s="49">
        <f>+B38*IF(YEAR(A38)&lt;2018,'TASA INF.'!$B$3,VLOOKUP(YEAR(A38),'TASA INF.'!$A$4:$B$13,2,0))</f>
        <v>0.37519999999999998</v>
      </c>
      <c r="G38" s="49"/>
      <c r="H38" s="49">
        <f t="shared" si="2"/>
        <v>10.028033668482706</v>
      </c>
      <c r="I38" s="19">
        <v>21.798999999999999</v>
      </c>
    </row>
    <row r="39" spans="1:9" x14ac:dyDescent="0.25">
      <c r="A39" s="20">
        <v>43800</v>
      </c>
      <c r="B39" s="19">
        <v>46.9</v>
      </c>
      <c r="C39" s="19">
        <v>28.087838299999998</v>
      </c>
      <c r="D39" s="49">
        <f t="shared" si="0"/>
        <v>7.6731782336965412E-2</v>
      </c>
      <c r="E39" s="49">
        <f t="shared" si="1"/>
        <v>8.4573770491803302</v>
      </c>
      <c r="F39" s="49">
        <f>+B39*IF(YEAR(A39)&lt;2018,'TASA INF.'!$B$3,VLOOKUP(YEAR(A39),'TASA INF.'!$A$4:$B$13,2,0))</f>
        <v>0.37519999999999998</v>
      </c>
      <c r="G39" s="49"/>
      <c r="H39" s="49">
        <f t="shared" si="2"/>
        <v>9.9028528684827108</v>
      </c>
      <c r="I39" s="19">
        <v>23.968400000000003</v>
      </c>
    </row>
    <row r="40" spans="1:9" x14ac:dyDescent="0.25">
      <c r="A40" s="20">
        <v>43831</v>
      </c>
      <c r="B40" s="19">
        <v>46.9</v>
      </c>
      <c r="C40" s="19">
        <v>28.190669999999997</v>
      </c>
      <c r="D40" s="49">
        <v>7.6731782336965412E-2</v>
      </c>
      <c r="E40" s="49">
        <v>8.4573770491803302</v>
      </c>
      <c r="F40" s="49">
        <v>0.32829999999999998</v>
      </c>
      <c r="G40" s="49"/>
      <c r="H40" s="49">
        <v>9.8469211684827087</v>
      </c>
      <c r="I40" s="19">
        <v>23.467500000000001</v>
      </c>
    </row>
    <row r="41" spans="1:9" x14ac:dyDescent="0.25">
      <c r="A41" s="20">
        <v>43862</v>
      </c>
      <c r="B41" s="19">
        <v>46.9</v>
      </c>
      <c r="C41" s="19">
        <v>28.256470700000001</v>
      </c>
      <c r="D41" s="49">
        <v>7.6731782336965412E-2</v>
      </c>
      <c r="E41" s="49">
        <v>8.4573770491803302</v>
      </c>
      <c r="F41" s="49">
        <v>0.32829999999999998</v>
      </c>
      <c r="G41" s="49"/>
      <c r="H41" s="49">
        <v>9.7811204684827047</v>
      </c>
      <c r="I41" s="29">
        <v>22.2576</v>
      </c>
    </row>
    <row r="42" spans="1:9" x14ac:dyDescent="0.25">
      <c r="A42" s="20">
        <v>43891</v>
      </c>
      <c r="B42" s="19">
        <v>46.9</v>
      </c>
      <c r="C42" s="19">
        <v>28.299798900000003</v>
      </c>
      <c r="D42" s="49">
        <v>7.6731782336965412E-2</v>
      </c>
      <c r="E42" s="49">
        <v>8.4573770491803302</v>
      </c>
      <c r="F42" s="49">
        <v>0.32829999999999998</v>
      </c>
      <c r="G42" s="49"/>
      <c r="H42" s="49">
        <v>9.7377922684826999</v>
      </c>
      <c r="I42" s="19">
        <v>18.931000000000001</v>
      </c>
    </row>
    <row r="43" spans="1:9" x14ac:dyDescent="0.25">
      <c r="A43" s="20">
        <v>43922</v>
      </c>
      <c r="B43" s="19">
        <v>46.9</v>
      </c>
      <c r="C43" s="19">
        <v>28.783472499999998</v>
      </c>
      <c r="D43" s="49">
        <v>7.6731782336965412E-2</v>
      </c>
      <c r="E43" s="49">
        <v>8.4573770491803302</v>
      </c>
      <c r="F43" s="49">
        <v>0.32829999999999998</v>
      </c>
      <c r="G43" s="49"/>
      <c r="H43" s="49">
        <v>9.254118668482711</v>
      </c>
      <c r="I43" s="19">
        <v>19.0379</v>
      </c>
    </row>
    <row r="44" spans="1:9" x14ac:dyDescent="0.25">
      <c r="A44" s="20">
        <v>43952</v>
      </c>
      <c r="B44" s="19">
        <v>46.9</v>
      </c>
      <c r="C44" s="19">
        <v>29.1639196</v>
      </c>
      <c r="D44" s="49">
        <v>7.6731782336965412E-2</v>
      </c>
      <c r="E44" s="49">
        <v>8.4573770491803302</v>
      </c>
      <c r="F44" s="49">
        <v>0.32829999999999998</v>
      </c>
      <c r="G44" s="49"/>
      <c r="H44" s="49">
        <v>8.8736715684827061</v>
      </c>
      <c r="I44" s="43">
        <v>21.622499999999999</v>
      </c>
    </row>
    <row r="45" spans="1:9" x14ac:dyDescent="0.25">
      <c r="A45" s="20">
        <v>43983</v>
      </c>
      <c r="B45" s="19">
        <v>46.9</v>
      </c>
      <c r="C45" s="19">
        <v>29.8683099</v>
      </c>
      <c r="D45" s="49">
        <v>7.6731782336965412E-2</v>
      </c>
      <c r="E45" s="49">
        <v>8.4573770491803302</v>
      </c>
      <c r="F45" s="49">
        <v>0.32829999999999998</v>
      </c>
      <c r="G45" s="49"/>
      <c r="H45" s="49">
        <v>8.1692812684827061</v>
      </c>
      <c r="I45" s="43">
        <v>24.814499999999999</v>
      </c>
    </row>
    <row r="46" spans="1:9" x14ac:dyDescent="0.25">
      <c r="A46" s="20">
        <v>44013</v>
      </c>
      <c r="B46" s="43">
        <v>46.9</v>
      </c>
      <c r="C46" s="43">
        <v>29.812953</v>
      </c>
      <c r="D46" s="49">
        <v>7.6731782336965412E-2</v>
      </c>
      <c r="E46" s="49">
        <v>8.4573770491803302</v>
      </c>
      <c r="F46" s="49">
        <v>0.32829999999999998</v>
      </c>
      <c r="G46" s="49"/>
      <c r="H46" s="49">
        <v>8.2246381684827057</v>
      </c>
      <c r="I46" s="43">
        <v>24.889299999999999</v>
      </c>
    </row>
    <row r="47" spans="1:9" x14ac:dyDescent="0.25">
      <c r="A47" s="20">
        <v>44044</v>
      </c>
      <c r="B47" s="49">
        <v>46.9</v>
      </c>
      <c r="C47" s="43">
        <v>29.963267699999999</v>
      </c>
      <c r="D47" s="49">
        <v>7.6731782336965412E-2</v>
      </c>
      <c r="E47" s="49">
        <v>8.4573770491803302</v>
      </c>
      <c r="F47" s="49">
        <v>0.32829999999999998</v>
      </c>
      <c r="G47" s="49"/>
      <c r="H47" s="49">
        <v>8.0743234684827101</v>
      </c>
      <c r="I47" s="43">
        <v>25.511199999999999</v>
      </c>
    </row>
    <row r="48" spans="1:9" x14ac:dyDescent="0.25">
      <c r="A48" s="20">
        <v>44075</v>
      </c>
      <c r="B48" s="49">
        <v>46.9</v>
      </c>
      <c r="C48" s="43">
        <v>29.845883799999999</v>
      </c>
      <c r="D48" s="49">
        <v>7.6731782336965412E-2</v>
      </c>
      <c r="E48" s="49">
        <v>8.4573770491803302</v>
      </c>
      <c r="F48" s="49">
        <v>0.32829999999999998</v>
      </c>
      <c r="G48" s="49"/>
      <c r="H48" s="49">
        <v>8.1917073684827031</v>
      </c>
      <c r="I48" s="43">
        <v>25.5562</v>
      </c>
    </row>
    <row r="49" spans="1:10" x14ac:dyDescent="0.25">
      <c r="A49" s="20">
        <v>44105</v>
      </c>
      <c r="B49" s="43">
        <v>46.9</v>
      </c>
      <c r="C49" s="43">
        <v>30.303161100000001</v>
      </c>
      <c r="D49" s="49">
        <v>7.6731782336965412E-2</v>
      </c>
      <c r="E49" s="49">
        <v>8.4573770491803302</v>
      </c>
      <c r="F49" s="49">
        <v>0.32829999999999998</v>
      </c>
      <c r="G49" s="49"/>
      <c r="H49" s="49">
        <v>7.7344300684827019</v>
      </c>
      <c r="I49" s="19">
        <v>32.602804285714278</v>
      </c>
    </row>
    <row r="50" spans="1:10" x14ac:dyDescent="0.25">
      <c r="A50" s="61">
        <v>44136</v>
      </c>
      <c r="B50" s="43">
        <v>46.9</v>
      </c>
      <c r="C50" s="43">
        <v>30.478272500000003</v>
      </c>
      <c r="D50" s="49">
        <v>7.6731782336965412E-2</v>
      </c>
      <c r="E50" s="49">
        <v>8.4573770491803302</v>
      </c>
      <c r="F50" s="49">
        <v>0.32829999999999998</v>
      </c>
      <c r="G50" s="49"/>
      <c r="H50" s="49">
        <v>7.5593186684827032</v>
      </c>
      <c r="I50" s="19">
        <v>35.020398214285706</v>
      </c>
    </row>
    <row r="51" spans="1:10" x14ac:dyDescent="0.25">
      <c r="A51" s="61">
        <v>44166</v>
      </c>
      <c r="B51" s="43">
        <v>46.9</v>
      </c>
      <c r="C51" s="43">
        <v>30.545946499999999</v>
      </c>
      <c r="D51" s="49">
        <v>7.6731782336965412E-2</v>
      </c>
      <c r="E51" s="49">
        <v>8.4573770491803302</v>
      </c>
      <c r="F51" s="49">
        <v>0.32829999999999998</v>
      </c>
      <c r="G51" s="49"/>
      <c r="H51" s="49">
        <v>7.4916446684827065</v>
      </c>
      <c r="I51" s="43">
        <v>37.103143392857142</v>
      </c>
    </row>
    <row r="52" spans="1:10" x14ac:dyDescent="0.25">
      <c r="A52" s="61">
        <v>44197</v>
      </c>
      <c r="B52" s="2">
        <v>50.14</v>
      </c>
      <c r="C52" s="43">
        <v>31.0211766</v>
      </c>
      <c r="D52" s="49">
        <v>8.2032655999476456E-2</v>
      </c>
      <c r="E52" s="49">
        <v>9.0416393442622933</v>
      </c>
      <c r="F52" s="49">
        <v>0.30084</v>
      </c>
      <c r="G52" s="49"/>
      <c r="H52" s="49">
        <v>9.6943113997382326</v>
      </c>
      <c r="I52" s="43">
        <v>41.380394114285707</v>
      </c>
    </row>
    <row r="53" spans="1:10" x14ac:dyDescent="0.25">
      <c r="A53" s="61">
        <v>44228</v>
      </c>
      <c r="B53" s="43">
        <v>50.14</v>
      </c>
      <c r="C53" s="43">
        <v>30.9543155</v>
      </c>
      <c r="D53" s="49">
        <v>8.2032655999476456E-2</v>
      </c>
      <c r="E53" s="49">
        <v>9.0416393442622933</v>
      </c>
      <c r="F53" s="49">
        <v>0.30084</v>
      </c>
      <c r="G53" s="49"/>
      <c r="H53" s="49">
        <v>9.7611724997382296</v>
      </c>
      <c r="I53" s="43">
        <v>45.037812415966371</v>
      </c>
    </row>
    <row r="54" spans="1:10" x14ac:dyDescent="0.25">
      <c r="A54" s="61">
        <v>44256</v>
      </c>
      <c r="B54" s="43">
        <v>50.14</v>
      </c>
      <c r="C54" s="43">
        <v>31.067478699999999</v>
      </c>
      <c r="D54" s="49">
        <v>8.2032655999476456E-2</v>
      </c>
      <c r="E54" s="49">
        <v>9.0416393442622933</v>
      </c>
      <c r="F54" s="49">
        <v>0.30084</v>
      </c>
      <c r="G54" s="49"/>
      <c r="H54" s="49">
        <v>9.6480092997382272</v>
      </c>
      <c r="I54" s="43">
        <v>46.963999642857139</v>
      </c>
    </row>
    <row r="55" spans="1:10" x14ac:dyDescent="0.25">
      <c r="A55" s="61">
        <v>44287</v>
      </c>
      <c r="B55" s="43">
        <v>50.14</v>
      </c>
      <c r="C55" s="43">
        <v>31.511437900000001</v>
      </c>
      <c r="D55" s="49">
        <v>8.2032655999476456E-2</v>
      </c>
      <c r="E55" s="49">
        <v>9.0416393442622933</v>
      </c>
      <c r="F55" s="49">
        <v>0.30084</v>
      </c>
      <c r="G55" s="49"/>
      <c r="H55" s="49">
        <v>9.2040500997382324</v>
      </c>
      <c r="I55" s="43">
        <v>45.448435714285708</v>
      </c>
    </row>
    <row r="56" spans="1:10" x14ac:dyDescent="0.25">
      <c r="A56" s="61">
        <v>44317</v>
      </c>
      <c r="B56" s="43">
        <v>50.14</v>
      </c>
      <c r="C56" s="43">
        <v>31.7297139</v>
      </c>
      <c r="D56" s="49">
        <v>8.2032655999476456E-2</v>
      </c>
      <c r="E56" s="49">
        <v>9.0416393442622933</v>
      </c>
      <c r="F56" s="49">
        <v>0.30084</v>
      </c>
      <c r="G56" s="49"/>
      <c r="H56" s="49">
        <v>8.9857740997382294</v>
      </c>
      <c r="I56" s="43">
        <v>47.398559999999996</v>
      </c>
      <c r="J56" s="127"/>
    </row>
    <row r="57" spans="1:10" ht="15.75" thickBot="1" x14ac:dyDescent="0.3">
      <c r="A57" s="130">
        <v>44348</v>
      </c>
      <c r="B57" s="93">
        <v>56.16</v>
      </c>
      <c r="C57" s="102">
        <v>31.947861700000001</v>
      </c>
      <c r="D57" s="96">
        <v>9.1881810150191409E-2</v>
      </c>
      <c r="E57" s="96">
        <v>10.127213114754099</v>
      </c>
      <c r="F57" s="96">
        <v>0.33695999999999998</v>
      </c>
      <c r="G57" s="96"/>
      <c r="H57" s="96">
        <v>13.656083375095704</v>
      </c>
      <c r="I57" s="102">
        <v>49.714285714285708</v>
      </c>
      <c r="J57" s="126"/>
    </row>
    <row r="58" spans="1:10" ht="15.75" thickTop="1" x14ac:dyDescent="0.25">
      <c r="A58" s="61">
        <v>44378</v>
      </c>
      <c r="B58" s="2">
        <v>56.16</v>
      </c>
      <c r="C58" s="43">
        <v>32.088686799999998</v>
      </c>
      <c r="D58" s="49">
        <v>9.1881810150191409E-2</v>
      </c>
      <c r="E58" s="49">
        <v>10.127213114754099</v>
      </c>
      <c r="F58" s="49">
        <v>0.33695999999999998</v>
      </c>
      <c r="G58" s="49">
        <v>5.9842622950819664E-2</v>
      </c>
      <c r="H58" s="49">
        <v>13.455415652144893</v>
      </c>
      <c r="I58" s="43">
        <v>49.714285714285708</v>
      </c>
      <c r="J58" s="126"/>
    </row>
    <row r="59" spans="1:10" x14ac:dyDescent="0.25">
      <c r="A59" s="61">
        <v>44409</v>
      </c>
      <c r="B59" s="121">
        <v>56.16</v>
      </c>
      <c r="C59" s="43">
        <v>32.380538100000003</v>
      </c>
      <c r="D59" s="49">
        <v>9.1881810150191409E-2</v>
      </c>
      <c r="E59" s="49">
        <v>10.127213114754099</v>
      </c>
      <c r="F59" s="49">
        <v>0.33695999999999998</v>
      </c>
      <c r="G59" s="49">
        <v>5.9842622950819664E-2</v>
      </c>
      <c r="H59" s="49">
        <v>13.163564352144888</v>
      </c>
      <c r="I59" s="43">
        <v>54.464285714285708</v>
      </c>
      <c r="J59" s="126"/>
    </row>
    <row r="60" spans="1:10" x14ac:dyDescent="0.25">
      <c r="A60" s="61">
        <v>44440</v>
      </c>
      <c r="B60" s="121">
        <v>56.16</v>
      </c>
      <c r="C60" s="43">
        <v>32.616884200000001</v>
      </c>
      <c r="D60" s="49">
        <v>9.1881810150191409E-2</v>
      </c>
      <c r="E60" s="49">
        <v>10.127213114754099</v>
      </c>
      <c r="F60" s="49">
        <v>0.33695999999999998</v>
      </c>
      <c r="G60" s="49">
        <v>5.9842622950819664E-2</v>
      </c>
      <c r="H60" s="49">
        <v>12.92721825214489</v>
      </c>
      <c r="I60" s="43">
        <v>55.035714285714278</v>
      </c>
    </row>
    <row r="61" spans="1:10" x14ac:dyDescent="0.25">
      <c r="A61" s="61">
        <v>44470</v>
      </c>
      <c r="B61" s="121">
        <v>56.16</v>
      </c>
      <c r="C61" s="66">
        <v>32.947218800000002</v>
      </c>
      <c r="D61" s="43">
        <f>IF(B61&lt;&gt;"",((B61-E61)/(1+0.002))*0.002,"")</f>
        <v>9.1881810150191409E-2</v>
      </c>
      <c r="E61" s="43">
        <f t="shared" ref="E61" si="3">IF(B61&lt;&gt;"",B61-(B61/1.22),"")</f>
        <v>10.127213114754099</v>
      </c>
      <c r="F61" s="43">
        <f>+B61*IF(YEAR(A61)&lt;2018,'[2]TASA INF.'!$B$3,VLOOKUP(YEAR(A61),'[2]TASA INF.'!$A$4:$B$13,2,0))</f>
        <v>0.33695999999999998</v>
      </c>
      <c r="G61" s="43">
        <f>(B61-E61)*0.13%</f>
        <v>5.9842622950819664E-2</v>
      </c>
      <c r="H61" s="43">
        <f>IF(B61&lt;&gt;"",B61-SUM(C61:G61),"")</f>
        <v>12.596883652144889</v>
      </c>
      <c r="I61" s="43">
        <v>56.803571428571423</v>
      </c>
    </row>
    <row r="62" spans="1:10" s="79" customFormat="1" x14ac:dyDescent="0.25">
      <c r="A62" s="75" t="s">
        <v>14</v>
      </c>
      <c r="B62" s="78">
        <f>SUM(B4:B61)-SUM('[2]Supergas-glp'!C2:C60)</f>
        <v>0</v>
      </c>
      <c r="C62" s="78">
        <f>SUM(C4:C61)-SUM('[2]Supergas-glp'!D2:D60)</f>
        <v>0</v>
      </c>
      <c r="D62" s="78">
        <f>SUM(D4:D61)-SUM('[2]Supergas-glp'!E2:E60)</f>
        <v>-3.172572887011782E-3</v>
      </c>
      <c r="E62" s="78">
        <f>SUM(E4:E61)-SUM('[2]Supergas-glp'!F2:F60)</f>
        <v>0</v>
      </c>
      <c r="F62" s="78">
        <f>SUM(F4:F61)-SUM('[2]Supergas-glp'!G2:G60)</f>
        <v>0</v>
      </c>
      <c r="G62" s="78">
        <f>SUM(G4:G61)-SUM('[2]Supergas-glp'!H2:H60)</f>
        <v>0</v>
      </c>
      <c r="H62" s="78">
        <f>SUM(H4:H61)-SUM('[2]Supergas-glp'!I2:I60)</f>
        <v>3.1725728872515901E-3</v>
      </c>
      <c r="I62" s="78">
        <f>SUM(I4:I61)-SUM('[2]Supergas-glp'!J2:J60)</f>
        <v>0</v>
      </c>
    </row>
    <row r="63" spans="1:10" ht="15.75" x14ac:dyDescent="0.3">
      <c r="A63" s="103" t="s">
        <v>26</v>
      </c>
      <c r="B63" s="88" t="s">
        <v>22</v>
      </c>
      <c r="C63" s="88"/>
      <c r="D63" s="88"/>
      <c r="E63" s="40"/>
      <c r="F63" s="40"/>
      <c r="G63" s="19"/>
      <c r="H63" s="19"/>
      <c r="I63" s="19"/>
    </row>
    <row r="64" spans="1:10" ht="15.75" x14ac:dyDescent="0.3">
      <c r="A64" s="103" t="s">
        <v>27</v>
      </c>
      <c r="B64" s="88" t="s">
        <v>35</v>
      </c>
      <c r="C64" s="114" t="s">
        <v>23</v>
      </c>
      <c r="D64" s="88"/>
      <c r="E64" s="19"/>
      <c r="F64" s="19"/>
      <c r="G64" s="19"/>
      <c r="H64" s="19"/>
      <c r="I64" s="19"/>
    </row>
    <row r="65" spans="1:9" ht="15.75" x14ac:dyDescent="0.3">
      <c r="A65" s="103" t="s">
        <v>36</v>
      </c>
      <c r="B65" s="88" t="s">
        <v>48</v>
      </c>
      <c r="C65" s="128" t="s">
        <v>49</v>
      </c>
      <c r="D65" s="128"/>
      <c r="E65" s="40"/>
      <c r="F65" s="40"/>
      <c r="G65" s="19"/>
      <c r="H65" s="19"/>
      <c r="I65" s="19"/>
    </row>
    <row r="66" spans="1:9" x14ac:dyDescent="0.25">
      <c r="B66" s="25"/>
      <c r="C66" s="19"/>
      <c r="D66" s="19"/>
      <c r="E66" s="19"/>
      <c r="F66" s="19"/>
      <c r="G66" s="19"/>
      <c r="H66" s="19"/>
      <c r="I66" s="19"/>
    </row>
    <row r="67" spans="1:9" x14ac:dyDescent="0.25">
      <c r="B67" s="25"/>
      <c r="C67" s="19"/>
      <c r="D67" s="19"/>
      <c r="E67" s="19"/>
      <c r="F67" s="19"/>
      <c r="G67" s="19"/>
      <c r="H67" s="19"/>
      <c r="I67" s="19"/>
    </row>
    <row r="71" spans="1:9" x14ac:dyDescent="0.25">
      <c r="C71" s="72"/>
    </row>
  </sheetData>
  <sheetProtection sheet="1" objects="1" scenarios="1"/>
  <mergeCells count="1">
    <mergeCell ref="C65:D65"/>
  </mergeCells>
  <conditionalFormatting sqref="B31">
    <cfRule type="expression" dxfId="159" priority="57">
      <formula>(B31&lt;&gt;B30)</formula>
    </cfRule>
  </conditionalFormatting>
  <conditionalFormatting sqref="B32:B33">
    <cfRule type="expression" dxfId="158" priority="56">
      <formula>(B32&lt;&gt;B31)</formula>
    </cfRule>
  </conditionalFormatting>
  <conditionalFormatting sqref="A40">
    <cfRule type="expression" dxfId="157" priority="46">
      <formula>(B40&lt;&gt;B39)</formula>
    </cfRule>
  </conditionalFormatting>
  <conditionalFormatting sqref="B5:B30">
    <cfRule type="expression" dxfId="156" priority="58">
      <formula>(B5&lt;&gt;B4)</formula>
    </cfRule>
  </conditionalFormatting>
  <conditionalFormatting sqref="A34">
    <cfRule type="expression" dxfId="155" priority="55">
      <formula>(B34&lt;&gt;B33)</formula>
    </cfRule>
  </conditionalFormatting>
  <conditionalFormatting sqref="B34">
    <cfRule type="expression" dxfId="154" priority="54">
      <formula>(B34&lt;&gt;B33)</formula>
    </cfRule>
  </conditionalFormatting>
  <conditionalFormatting sqref="A35">
    <cfRule type="expression" dxfId="153" priority="53">
      <formula>(B35&lt;&gt;B34)</formula>
    </cfRule>
  </conditionalFormatting>
  <conditionalFormatting sqref="B35">
    <cfRule type="expression" dxfId="152" priority="52">
      <formula>(B35&lt;&gt;B34)</formula>
    </cfRule>
  </conditionalFormatting>
  <conditionalFormatting sqref="A36:A37">
    <cfRule type="expression" dxfId="151" priority="51">
      <formula>(B36&lt;&gt;B35)</formula>
    </cfRule>
  </conditionalFormatting>
  <conditionalFormatting sqref="B36:B37">
    <cfRule type="expression" dxfId="150" priority="50">
      <formula>(B36&lt;&gt;B35)</formula>
    </cfRule>
  </conditionalFormatting>
  <conditionalFormatting sqref="A38">
    <cfRule type="expression" dxfId="149" priority="49">
      <formula>(B38&lt;&gt;B37)</formula>
    </cfRule>
  </conditionalFormatting>
  <conditionalFormatting sqref="B38:B39">
    <cfRule type="expression" dxfId="148" priority="48">
      <formula>(B38&lt;&gt;B37)</formula>
    </cfRule>
  </conditionalFormatting>
  <conditionalFormatting sqref="A39">
    <cfRule type="expression" dxfId="147" priority="47">
      <formula>(B39&lt;&gt;B38)</formula>
    </cfRule>
  </conditionalFormatting>
  <conditionalFormatting sqref="B40">
    <cfRule type="expression" dxfId="146" priority="45">
      <formula>(B40&lt;&gt;B39)</formula>
    </cfRule>
  </conditionalFormatting>
  <conditionalFormatting sqref="A41">
    <cfRule type="expression" dxfId="145" priority="44">
      <formula>(B41&lt;&gt;B40)</formula>
    </cfRule>
  </conditionalFormatting>
  <conditionalFormatting sqref="B41">
    <cfRule type="expression" dxfId="144" priority="43">
      <formula>(B41&lt;&gt;B40)</formula>
    </cfRule>
  </conditionalFormatting>
  <conditionalFormatting sqref="A42">
    <cfRule type="expression" dxfId="143" priority="42">
      <formula>(B42&lt;&gt;B41)</formula>
    </cfRule>
  </conditionalFormatting>
  <conditionalFormatting sqref="B42">
    <cfRule type="expression" dxfId="142" priority="41">
      <formula>(B42&lt;&gt;B41)</formula>
    </cfRule>
  </conditionalFormatting>
  <conditionalFormatting sqref="A43">
    <cfRule type="expression" dxfId="141" priority="40">
      <formula>(B43&lt;&gt;B42)</formula>
    </cfRule>
  </conditionalFormatting>
  <conditionalFormatting sqref="B43:B44">
    <cfRule type="expression" dxfId="140" priority="39">
      <formula>(B43&lt;&gt;B42)</formula>
    </cfRule>
  </conditionalFormatting>
  <conditionalFormatting sqref="A44">
    <cfRule type="expression" dxfId="139" priority="38">
      <formula>(B44&lt;&gt;B43)</formula>
    </cfRule>
  </conditionalFormatting>
  <conditionalFormatting sqref="A45">
    <cfRule type="expression" dxfId="138" priority="37">
      <formula>(B45&lt;&gt;B44)</formula>
    </cfRule>
  </conditionalFormatting>
  <conditionalFormatting sqref="B45">
    <cfRule type="expression" dxfId="137" priority="36">
      <formula>(B45&lt;&gt;B44)</formula>
    </cfRule>
  </conditionalFormatting>
  <conditionalFormatting sqref="A46">
    <cfRule type="expression" dxfId="136" priority="35">
      <formula>(B46&lt;&gt;B45)</formula>
    </cfRule>
  </conditionalFormatting>
  <conditionalFormatting sqref="B46">
    <cfRule type="expression" dxfId="135" priority="32">
      <formula>(B46&lt;&gt;B45)</formula>
    </cfRule>
  </conditionalFormatting>
  <conditionalFormatting sqref="A4:A49">
    <cfRule type="expression" dxfId="134" priority="29">
      <formula>MONTH(A4)=1</formula>
    </cfRule>
  </conditionalFormatting>
  <conditionalFormatting sqref="B4:B48 B57:B58">
    <cfRule type="expression" dxfId="133" priority="28">
      <formula>B4&lt;&gt;B3</formula>
    </cfRule>
  </conditionalFormatting>
  <conditionalFormatting sqref="B49:B51">
    <cfRule type="expression" dxfId="132" priority="27">
      <formula>(B49&lt;&gt;B48)</formula>
    </cfRule>
  </conditionalFormatting>
  <conditionalFormatting sqref="A4:A52">
    <cfRule type="expression" dxfId="131" priority="26">
      <formula>(B4&lt;&gt;B3)</formula>
    </cfRule>
  </conditionalFormatting>
  <conditionalFormatting sqref="A50:A52">
    <cfRule type="expression" dxfId="130" priority="25">
      <formula>MONTH(A50)=1</formula>
    </cfRule>
  </conditionalFormatting>
  <conditionalFormatting sqref="A53:A55">
    <cfRule type="expression" dxfId="129" priority="23">
      <formula>(B53&lt;&gt;B52)</formula>
    </cfRule>
  </conditionalFormatting>
  <conditionalFormatting sqref="A53:A55">
    <cfRule type="expression" dxfId="128" priority="22">
      <formula>MONTH(A53)=1</formula>
    </cfRule>
  </conditionalFormatting>
  <conditionalFormatting sqref="B53:B54">
    <cfRule type="expression" dxfId="127" priority="20">
      <formula>(B53&lt;&gt;B52)</formula>
    </cfRule>
  </conditionalFormatting>
  <conditionalFormatting sqref="B52 B57:B58">
    <cfRule type="expression" dxfId="126" priority="19">
      <formula>AND(B51&lt;&gt;"",B52&lt;&gt;"",(B52&lt;&gt;B51))</formula>
    </cfRule>
  </conditionalFormatting>
  <conditionalFormatting sqref="B52">
    <cfRule type="expression" dxfId="125" priority="18">
      <formula>B52&lt;&gt;B51</formula>
    </cfRule>
  </conditionalFormatting>
  <conditionalFormatting sqref="C71">
    <cfRule type="expression" dxfId="124" priority="17">
      <formula>AND(C71&lt;&gt;"",C71&lt;&gt;C70)</formula>
    </cfRule>
  </conditionalFormatting>
  <conditionalFormatting sqref="B55:B56">
    <cfRule type="expression" dxfId="123" priority="16">
      <formula>(B55&lt;&gt;B54)</formula>
    </cfRule>
  </conditionalFormatting>
  <conditionalFormatting sqref="A56">
    <cfRule type="expression" dxfId="122" priority="12">
      <formula>(B56&lt;&gt;B55)</formula>
    </cfRule>
  </conditionalFormatting>
  <conditionalFormatting sqref="A56">
    <cfRule type="expression" dxfId="121" priority="11">
      <formula>MONTH(A56)=1</formula>
    </cfRule>
  </conditionalFormatting>
  <conditionalFormatting sqref="B59">
    <cfRule type="expression" dxfId="120" priority="7">
      <formula>(B59&lt;&gt;B58)</formula>
    </cfRule>
  </conditionalFormatting>
  <conditionalFormatting sqref="B60">
    <cfRule type="expression" dxfId="119" priority="5">
      <formula>(B60&lt;&gt;B59)</formula>
    </cfRule>
  </conditionalFormatting>
  <conditionalFormatting sqref="B61">
    <cfRule type="expression" dxfId="118" priority="4">
      <formula>(B61&lt;&gt;B60)</formula>
    </cfRule>
  </conditionalFormatting>
  <conditionalFormatting sqref="A58:A61">
    <cfRule type="expression" dxfId="117" priority="3">
      <formula>(B58&lt;&gt;B57)</formula>
    </cfRule>
  </conditionalFormatting>
  <conditionalFormatting sqref="A58:A61">
    <cfRule type="expression" dxfId="116" priority="2">
      <formula>MONTH(A58)=1</formula>
    </cfRule>
  </conditionalFormatting>
  <conditionalFormatting sqref="A57">
    <cfRule type="expression" dxfId="115" priority="1">
      <formula>MONTH(A57)=1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9"/>
  <sheetViews>
    <sheetView showGridLines="0" zoomScaleNormal="100" workbookViewId="0">
      <pane xSplit="1" ySplit="3" topLeftCell="B52" activePane="bottomRight" state="frozen"/>
      <selection activeCell="I25" sqref="I25"/>
      <selection pane="topRight" activeCell="I25" sqref="I25"/>
      <selection pane="bottomLeft" activeCell="I25" sqref="I25"/>
      <selection pane="bottomRight" activeCell="A61" sqref="A61"/>
    </sheetView>
  </sheetViews>
  <sheetFormatPr baseColWidth="10" defaultRowHeight="15" x14ac:dyDescent="0.25"/>
  <cols>
    <col min="1" max="1" width="21.42578125" style="14" customWidth="1"/>
    <col min="2" max="4" width="12.7109375" style="14" customWidth="1"/>
    <col min="5" max="5" width="13.7109375" style="14" customWidth="1"/>
    <col min="6" max="11" width="12.7109375" style="14" customWidth="1"/>
    <col min="12" max="12" width="13.5703125" style="14" customWidth="1"/>
    <col min="13" max="13" width="13.85546875" style="14" customWidth="1"/>
    <col min="14" max="16" width="12.7109375" style="9" customWidth="1"/>
    <col min="17" max="19" width="12.7109375" style="14" customWidth="1"/>
    <col min="20" max="16384" width="11.42578125" style="9"/>
  </cols>
  <sheetData>
    <row r="1" spans="1:20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  <c r="O1" s="11"/>
      <c r="P1" s="11"/>
      <c r="Q1" s="10"/>
      <c r="R1" s="10"/>
      <c r="S1" s="10"/>
    </row>
    <row r="2" spans="1:20" ht="15.75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5"/>
      <c r="R2" s="5"/>
      <c r="S2" s="5"/>
    </row>
    <row r="3" spans="1:20" ht="120.75" thickBot="1" x14ac:dyDescent="0.3">
      <c r="A3" s="3" t="s">
        <v>17</v>
      </c>
      <c r="B3" s="13" t="s">
        <v>50</v>
      </c>
      <c r="C3" s="89" t="s">
        <v>39</v>
      </c>
      <c r="D3" s="89" t="s">
        <v>29</v>
      </c>
      <c r="E3" s="13" t="s">
        <v>28</v>
      </c>
      <c r="F3" s="13" t="s">
        <v>0</v>
      </c>
      <c r="G3" s="13" t="s">
        <v>2</v>
      </c>
      <c r="H3" s="13" t="s">
        <v>24</v>
      </c>
      <c r="I3" s="84" t="s">
        <v>30</v>
      </c>
      <c r="J3" s="84" t="s">
        <v>31</v>
      </c>
      <c r="K3" s="84" t="s">
        <v>41</v>
      </c>
      <c r="L3" s="115" t="s">
        <v>47</v>
      </c>
      <c r="M3" s="89" t="s">
        <v>44</v>
      </c>
      <c r="N3" s="13" t="s">
        <v>7</v>
      </c>
      <c r="O3" s="13" t="s">
        <v>15</v>
      </c>
      <c r="P3" s="115" t="s">
        <v>46</v>
      </c>
      <c r="Q3" s="13" t="s">
        <v>5</v>
      </c>
      <c r="R3" s="13" t="s">
        <v>4</v>
      </c>
      <c r="S3" s="13" t="s">
        <v>6</v>
      </c>
      <c r="T3" s="30"/>
    </row>
    <row r="4" spans="1:20" x14ac:dyDescent="0.25">
      <c r="A4" s="52">
        <v>42736</v>
      </c>
      <c r="B4" s="2">
        <v>45.9</v>
      </c>
      <c r="C4" s="2"/>
      <c r="D4" s="2"/>
      <c r="E4" s="31">
        <v>6.2061700000000002</v>
      </c>
      <c r="F4" s="49">
        <f t="shared" ref="F4:F39" si="0">((B4-G4)/1.002)*0.002</f>
        <v>5.0678642714570857E-2</v>
      </c>
      <c r="G4" s="31">
        <v>20.51</v>
      </c>
      <c r="H4" s="116">
        <v>0.43980086107236099</v>
      </c>
      <c r="I4" s="49">
        <f>+B4*IF(YEAR(A4)&lt;2018,'TASA INF.'!$B$3,VLOOKUP(YEAR(A4),'TASA INF.'!$A$4:$B$13,2,0))</f>
        <v>0.45900000000000002</v>
      </c>
      <c r="J4" s="49"/>
      <c r="K4" s="49"/>
      <c r="L4" s="44">
        <f t="shared" ref="L4:L39" si="1">IF(B4&lt;&gt;"",B4-SUM(E4:J4),"")</f>
        <v>18.234350496213068</v>
      </c>
      <c r="M4" s="14">
        <v>14.8</v>
      </c>
      <c r="N4" s="2">
        <f t="shared" ref="N4:N39" si="2">+IF(M4="","",M4*(1-S4))</f>
        <v>14.06</v>
      </c>
      <c r="O4" s="15">
        <f t="shared" ref="O4:O39" si="3">+IF(M4="","",R4/1000*Q4*S4)</f>
        <v>2.19262165</v>
      </c>
      <c r="P4" s="45">
        <f t="shared" ref="P4:P39" si="4">IF(OR(N4="",O4=""),"",N4+O4)</f>
        <v>16.252621650000002</v>
      </c>
      <c r="Q4" s="2">
        <v>28.643000000000001</v>
      </c>
      <c r="R4" s="16">
        <v>1531</v>
      </c>
      <c r="S4" s="17">
        <v>0.05</v>
      </c>
      <c r="T4" s="54"/>
    </row>
    <row r="5" spans="1:20" x14ac:dyDescent="0.25">
      <c r="A5" s="6">
        <v>42767</v>
      </c>
      <c r="B5" s="2">
        <v>45.9</v>
      </c>
      <c r="C5" s="2"/>
      <c r="D5" s="2"/>
      <c r="E5" s="31">
        <v>6.2061700000000002</v>
      </c>
      <c r="F5" s="49">
        <f t="shared" si="0"/>
        <v>5.0678642714570857E-2</v>
      </c>
      <c r="G5" s="31">
        <v>20.51</v>
      </c>
      <c r="H5" s="116">
        <v>0.39864610420977609</v>
      </c>
      <c r="I5" s="49">
        <f>+B5*IF(YEAR(A5)&lt;2018,'TASA INF.'!$B$3,VLOOKUP(YEAR(A5),'TASA INF.'!$A$4:$B$13,2,0))</f>
        <v>0.45900000000000002</v>
      </c>
      <c r="J5" s="49"/>
      <c r="K5" s="49"/>
      <c r="L5" s="44">
        <f t="shared" si="1"/>
        <v>18.275505253075654</v>
      </c>
      <c r="M5" s="14">
        <v>14.3</v>
      </c>
      <c r="N5" s="2">
        <f t="shared" si="2"/>
        <v>13.585000000000001</v>
      </c>
      <c r="O5" s="15">
        <f t="shared" si="3"/>
        <v>2.17875079</v>
      </c>
      <c r="P5" s="45">
        <f t="shared" si="4"/>
        <v>15.763750790000001</v>
      </c>
      <c r="Q5" s="2">
        <v>28.4618</v>
      </c>
      <c r="R5" s="16">
        <v>1531</v>
      </c>
      <c r="S5" s="17">
        <v>0.05</v>
      </c>
      <c r="T5" s="54"/>
    </row>
    <row r="6" spans="1:20" x14ac:dyDescent="0.25">
      <c r="A6" s="6">
        <v>42795</v>
      </c>
      <c r="B6" s="2">
        <v>45.9</v>
      </c>
      <c r="C6" s="2"/>
      <c r="D6" s="2"/>
      <c r="E6" s="31">
        <v>6.2061700000000002</v>
      </c>
      <c r="F6" s="49">
        <f t="shared" si="0"/>
        <v>5.0678642714570857E-2</v>
      </c>
      <c r="G6" s="31">
        <v>20.51</v>
      </c>
      <c r="H6" s="117">
        <v>0.45161183692595264</v>
      </c>
      <c r="I6" s="49">
        <f>+B6*IF(YEAR(A6)&lt;2018,'TASA INF.'!$B$3,VLOOKUP(YEAR(A6),'TASA INF.'!$A$4:$B$13,2,0))</f>
        <v>0.45900000000000002</v>
      </c>
      <c r="J6" s="49"/>
      <c r="K6" s="49"/>
      <c r="L6" s="44">
        <f t="shared" si="1"/>
        <v>18.222539520359476</v>
      </c>
      <c r="M6" s="14">
        <v>14.2</v>
      </c>
      <c r="N6" s="2">
        <f t="shared" si="2"/>
        <v>13.489999999999998</v>
      </c>
      <c r="O6" s="15">
        <f t="shared" si="3"/>
        <v>2.1752447999999998</v>
      </c>
      <c r="P6" s="45">
        <f t="shared" si="4"/>
        <v>15.665244799999998</v>
      </c>
      <c r="Q6" s="2">
        <v>28.416</v>
      </c>
      <c r="R6" s="16">
        <v>1531</v>
      </c>
      <c r="S6" s="17">
        <v>0.05</v>
      </c>
      <c r="T6" s="54"/>
    </row>
    <row r="7" spans="1:20" x14ac:dyDescent="0.25">
      <c r="A7" s="6">
        <v>42826</v>
      </c>
      <c r="B7" s="2">
        <v>45.9</v>
      </c>
      <c r="C7" s="2"/>
      <c r="D7" s="2"/>
      <c r="E7" s="31">
        <v>6.4975170000000002</v>
      </c>
      <c r="F7" s="49">
        <f t="shared" si="0"/>
        <v>5.0678642714570857E-2</v>
      </c>
      <c r="G7" s="31">
        <v>20.51</v>
      </c>
      <c r="H7" s="117">
        <v>0.47762702493247833</v>
      </c>
      <c r="I7" s="49">
        <f>+B7*IF(YEAR(A7)&lt;2018,'TASA INF.'!$B$3,VLOOKUP(YEAR(A7),'TASA INF.'!$A$4:$B$13,2,0))</f>
        <v>0.45900000000000002</v>
      </c>
      <c r="J7" s="49"/>
      <c r="K7" s="49"/>
      <c r="L7" s="44">
        <f t="shared" si="1"/>
        <v>17.905177332352949</v>
      </c>
      <c r="M7" s="14">
        <v>15.3</v>
      </c>
      <c r="N7" s="2">
        <f t="shared" si="2"/>
        <v>14.535</v>
      </c>
      <c r="O7" s="15">
        <f t="shared" si="3"/>
        <v>2.174272615</v>
      </c>
      <c r="P7" s="45">
        <f t="shared" si="4"/>
        <v>16.709272615</v>
      </c>
      <c r="Q7" s="2">
        <v>28.403300000000002</v>
      </c>
      <c r="R7" s="16">
        <v>1531</v>
      </c>
      <c r="S7" s="17">
        <v>0.05</v>
      </c>
      <c r="T7" s="54"/>
    </row>
    <row r="8" spans="1:20" x14ac:dyDescent="0.25">
      <c r="A8" s="6">
        <v>42856</v>
      </c>
      <c r="B8" s="2">
        <v>45.9</v>
      </c>
      <c r="C8" s="2"/>
      <c r="D8" s="2"/>
      <c r="E8" s="31">
        <v>6.4975170000000002</v>
      </c>
      <c r="F8" s="49">
        <f t="shared" si="0"/>
        <v>5.0678642714570857E-2</v>
      </c>
      <c r="G8" s="31">
        <v>20.51</v>
      </c>
      <c r="H8" s="117">
        <v>0.43194662007793827</v>
      </c>
      <c r="I8" s="49">
        <f>+B8*IF(YEAR(A8)&lt;2018,'TASA INF.'!$B$3,VLOOKUP(YEAR(A8),'TASA INF.'!$A$4:$B$13,2,0))</f>
        <v>0.45900000000000002</v>
      </c>
      <c r="J8" s="49"/>
      <c r="K8" s="49"/>
      <c r="L8" s="44">
        <f t="shared" si="1"/>
        <v>17.950857737207489</v>
      </c>
      <c r="M8" s="14">
        <v>14.5</v>
      </c>
      <c r="N8" s="2">
        <f t="shared" si="2"/>
        <v>13.774999999999999</v>
      </c>
      <c r="O8" s="15">
        <f t="shared" si="3"/>
        <v>2.1534357050000001</v>
      </c>
      <c r="P8" s="45">
        <f t="shared" si="4"/>
        <v>15.928435704999998</v>
      </c>
      <c r="Q8" s="2">
        <v>28.1311</v>
      </c>
      <c r="R8" s="16">
        <v>1531</v>
      </c>
      <c r="S8" s="17">
        <v>0.05</v>
      </c>
      <c r="T8" s="54"/>
    </row>
    <row r="9" spans="1:20" x14ac:dyDescent="0.25">
      <c r="A9" s="6">
        <v>42887</v>
      </c>
      <c r="B9" s="2">
        <v>45.9</v>
      </c>
      <c r="C9" s="2"/>
      <c r="D9" s="2"/>
      <c r="E9" s="31">
        <v>6.4975170000000002</v>
      </c>
      <c r="F9" s="49">
        <f t="shared" si="0"/>
        <v>5.0678642714570857E-2</v>
      </c>
      <c r="G9" s="31">
        <v>20.51</v>
      </c>
      <c r="H9" s="117">
        <v>0.48976420188714448</v>
      </c>
      <c r="I9" s="49">
        <f>+B9*IF(YEAR(A9)&lt;2018,'TASA INF.'!$B$3,VLOOKUP(YEAR(A9),'TASA INF.'!$A$4:$B$13,2,0))</f>
        <v>0.45900000000000002</v>
      </c>
      <c r="J9" s="49"/>
      <c r="K9" s="49"/>
      <c r="L9" s="44">
        <f t="shared" si="1"/>
        <v>17.893040155398282</v>
      </c>
      <c r="M9" s="15">
        <v>13.637</v>
      </c>
      <c r="N9" s="2">
        <f t="shared" si="2"/>
        <v>12.95515</v>
      </c>
      <c r="O9" s="15">
        <f t="shared" si="3"/>
        <v>2.17129482</v>
      </c>
      <c r="P9" s="45">
        <f t="shared" si="4"/>
        <v>15.12644482</v>
      </c>
      <c r="Q9" s="2">
        <v>28.3644</v>
      </c>
      <c r="R9" s="16">
        <v>1531</v>
      </c>
      <c r="S9" s="17">
        <v>0.05</v>
      </c>
      <c r="T9" s="54"/>
    </row>
    <row r="10" spans="1:20" x14ac:dyDescent="0.25">
      <c r="A10" s="6">
        <v>42917</v>
      </c>
      <c r="B10" s="2">
        <v>45.9</v>
      </c>
      <c r="C10" s="2"/>
      <c r="D10" s="2"/>
      <c r="E10" s="31">
        <v>6.5425600000000008</v>
      </c>
      <c r="F10" s="49">
        <f t="shared" si="0"/>
        <v>5.0678642714570857E-2</v>
      </c>
      <c r="G10" s="31">
        <v>20.51</v>
      </c>
      <c r="H10" s="117">
        <v>0.46157921469777602</v>
      </c>
      <c r="I10" s="49">
        <f>+B10*IF(YEAR(A10)&lt;2018,'TASA INF.'!$B$3,VLOOKUP(YEAR(A10),'TASA INF.'!$A$4:$B$13,2,0))</f>
        <v>0.45900000000000002</v>
      </c>
      <c r="J10" s="49"/>
      <c r="K10" s="49"/>
      <c r="L10" s="44">
        <f t="shared" si="1"/>
        <v>17.876182142587652</v>
      </c>
      <c r="M10" s="15">
        <v>14.54</v>
      </c>
      <c r="N10" s="2">
        <f t="shared" si="2"/>
        <v>13.812999999999999</v>
      </c>
      <c r="O10" s="15">
        <f t="shared" si="3"/>
        <v>2.1924991700000001</v>
      </c>
      <c r="P10" s="45">
        <f t="shared" si="4"/>
        <v>16.00549917</v>
      </c>
      <c r="Q10" s="2">
        <v>28.641400000000001</v>
      </c>
      <c r="R10" s="16">
        <v>1531</v>
      </c>
      <c r="S10" s="17">
        <v>0.05</v>
      </c>
      <c r="T10" s="54"/>
    </row>
    <row r="11" spans="1:20" x14ac:dyDescent="0.25">
      <c r="A11" s="6">
        <v>42948</v>
      </c>
      <c r="B11" s="2">
        <v>45.9</v>
      </c>
      <c r="C11" s="2"/>
      <c r="D11" s="2"/>
      <c r="E11" s="31">
        <v>6.5425600000000008</v>
      </c>
      <c r="F11" s="49">
        <f t="shared" si="0"/>
        <v>5.0678642714570857E-2</v>
      </c>
      <c r="G11" s="31">
        <v>20.51</v>
      </c>
      <c r="H11" s="116">
        <v>0.42609193553343599</v>
      </c>
      <c r="I11" s="49">
        <f>+B11*IF(YEAR(A11)&lt;2018,'TASA INF.'!$B$3,VLOOKUP(YEAR(A11),'TASA INF.'!$A$4:$B$13,2,0))</f>
        <v>0.45900000000000002</v>
      </c>
      <c r="J11" s="49"/>
      <c r="K11" s="49"/>
      <c r="L11" s="44">
        <f t="shared" si="1"/>
        <v>17.911669421751991</v>
      </c>
      <c r="M11" s="15">
        <v>15.548</v>
      </c>
      <c r="N11" s="2">
        <f t="shared" si="2"/>
        <v>14.7706</v>
      </c>
      <c r="O11" s="15">
        <f t="shared" si="3"/>
        <v>2.2061709999999999</v>
      </c>
      <c r="P11" s="45">
        <f t="shared" si="4"/>
        <v>16.976770999999999</v>
      </c>
      <c r="Q11" s="2">
        <v>28.82</v>
      </c>
      <c r="R11" s="16">
        <v>1531</v>
      </c>
      <c r="S11" s="17">
        <v>0.05</v>
      </c>
      <c r="T11" s="54"/>
    </row>
    <row r="12" spans="1:20" x14ac:dyDescent="0.25">
      <c r="A12" s="6">
        <v>42979</v>
      </c>
      <c r="B12" s="2">
        <v>45.9</v>
      </c>
      <c r="C12" s="2"/>
      <c r="D12" s="2"/>
      <c r="E12" s="31">
        <v>6.5425600000000008</v>
      </c>
      <c r="F12" s="49">
        <f t="shared" si="0"/>
        <v>5.0678642714570857E-2</v>
      </c>
      <c r="G12" s="31">
        <v>20.51</v>
      </c>
      <c r="H12" s="117">
        <v>0.39350175571442997</v>
      </c>
      <c r="I12" s="49">
        <f>+B12*IF(YEAR(A12)&lt;2018,'TASA INF.'!$B$3,VLOOKUP(YEAR(A12),'TASA INF.'!$A$4:$B$13,2,0))</f>
        <v>0.45900000000000002</v>
      </c>
      <c r="J12" s="49"/>
      <c r="K12" s="49"/>
      <c r="L12" s="44">
        <f t="shared" si="1"/>
        <v>17.944259601570998</v>
      </c>
      <c r="M12" s="15">
        <v>16.399000000000001</v>
      </c>
      <c r="N12" s="2">
        <f t="shared" si="2"/>
        <v>15.579050000000001</v>
      </c>
      <c r="O12" s="15">
        <f t="shared" si="3"/>
        <v>2.2161990499999997</v>
      </c>
      <c r="P12" s="45">
        <f t="shared" si="4"/>
        <v>17.795249049999999</v>
      </c>
      <c r="Q12" s="2">
        <v>28.951000000000001</v>
      </c>
      <c r="R12" s="16">
        <v>1531</v>
      </c>
      <c r="S12" s="17">
        <v>0.05</v>
      </c>
      <c r="T12" s="54"/>
    </row>
    <row r="13" spans="1:20" x14ac:dyDescent="0.25">
      <c r="A13" s="6">
        <v>43009</v>
      </c>
      <c r="B13" s="2">
        <v>45.9</v>
      </c>
      <c r="C13" s="2"/>
      <c r="D13" s="2"/>
      <c r="E13" s="31">
        <v>6.6341599999999996</v>
      </c>
      <c r="F13" s="49">
        <f t="shared" si="0"/>
        <v>5.0678642714570857E-2</v>
      </c>
      <c r="G13" s="31">
        <v>20.51</v>
      </c>
      <c r="H13" s="118">
        <v>0.450458189201565</v>
      </c>
      <c r="I13" s="49">
        <f>+B13*IF(YEAR(A13)&lt;2018,'TASA INF.'!$B$3,VLOOKUP(YEAR(A13),'TASA INF.'!$A$4:$B$13,2,0))</f>
        <v>0.45900000000000002</v>
      </c>
      <c r="J13" s="49"/>
      <c r="K13" s="49"/>
      <c r="L13" s="44">
        <f t="shared" si="1"/>
        <v>17.795703168083861</v>
      </c>
      <c r="M13" s="15">
        <v>15.561999999999999</v>
      </c>
      <c r="N13" s="2">
        <f t="shared" si="2"/>
        <v>14.783899999999999</v>
      </c>
      <c r="O13" s="15">
        <f t="shared" si="3"/>
        <v>2.2312028499999998</v>
      </c>
      <c r="P13" s="45">
        <f t="shared" si="4"/>
        <v>17.015102849999998</v>
      </c>
      <c r="Q13" s="2">
        <v>29.146999999999998</v>
      </c>
      <c r="R13" s="16">
        <v>1531</v>
      </c>
      <c r="S13" s="17">
        <v>0.05</v>
      </c>
      <c r="T13" s="54"/>
    </row>
    <row r="14" spans="1:20" x14ac:dyDescent="0.25">
      <c r="A14" s="6">
        <v>43040</v>
      </c>
      <c r="B14" s="2">
        <v>45.9</v>
      </c>
      <c r="C14" s="2"/>
      <c r="D14" s="2"/>
      <c r="E14" s="31">
        <v>6.6341599999999996</v>
      </c>
      <c r="F14" s="49">
        <f t="shared" si="0"/>
        <v>5.0678642714570857E-2</v>
      </c>
      <c r="G14" s="31">
        <v>20.51</v>
      </c>
      <c r="H14" s="118">
        <v>0.4747411769512731</v>
      </c>
      <c r="I14" s="49">
        <f>+B14*IF(YEAR(A14)&lt;2018,'TASA INF.'!$B$3,VLOOKUP(YEAR(A14),'TASA INF.'!$A$4:$B$13,2,0))</f>
        <v>0.45900000000000002</v>
      </c>
      <c r="J14" s="49"/>
      <c r="K14" s="49"/>
      <c r="L14" s="44">
        <f t="shared" si="1"/>
        <v>17.771420180334154</v>
      </c>
      <c r="M14" s="15">
        <v>16.343</v>
      </c>
      <c r="N14" s="2">
        <f t="shared" si="2"/>
        <v>15.525849999999998</v>
      </c>
      <c r="O14" s="15">
        <f t="shared" si="3"/>
        <v>2.2197969</v>
      </c>
      <c r="P14" s="45">
        <f t="shared" si="4"/>
        <v>17.745646899999997</v>
      </c>
      <c r="Q14" s="2">
        <v>28.998000000000001</v>
      </c>
      <c r="R14" s="16">
        <v>1531</v>
      </c>
      <c r="S14" s="17">
        <v>0.05</v>
      </c>
      <c r="T14" s="54"/>
    </row>
    <row r="15" spans="1:20" x14ac:dyDescent="0.25">
      <c r="A15" s="6">
        <v>43070</v>
      </c>
      <c r="B15" s="2">
        <v>45.9</v>
      </c>
      <c r="C15" s="2"/>
      <c r="D15" s="2"/>
      <c r="E15" s="31">
        <v>6.6341599999999996</v>
      </c>
      <c r="F15" s="49">
        <f t="shared" si="0"/>
        <v>5.0678642714570857E-2</v>
      </c>
      <c r="G15" s="31">
        <v>20.51</v>
      </c>
      <c r="H15" s="118">
        <v>0.49239059089529602</v>
      </c>
      <c r="I15" s="49">
        <f>+B15*IF(YEAR(A15)&lt;2018,'TASA INF.'!$B$3,VLOOKUP(YEAR(A15),'TASA INF.'!$A$4:$B$13,2,0))</f>
        <v>0.45900000000000002</v>
      </c>
      <c r="J15" s="49"/>
      <c r="K15" s="49"/>
      <c r="L15" s="44">
        <f t="shared" si="1"/>
        <v>17.753770766390129</v>
      </c>
      <c r="M15" s="15">
        <v>14.988</v>
      </c>
      <c r="N15" s="2">
        <f t="shared" si="2"/>
        <v>14.238599999999998</v>
      </c>
      <c r="O15" s="15">
        <f t="shared" si="3"/>
        <v>2.2122950000000001</v>
      </c>
      <c r="P15" s="45">
        <f t="shared" si="4"/>
        <v>16.450894999999999</v>
      </c>
      <c r="Q15" s="2">
        <v>28.9</v>
      </c>
      <c r="R15" s="16">
        <v>1531</v>
      </c>
      <c r="S15" s="17">
        <v>0.05</v>
      </c>
      <c r="T15" s="54"/>
    </row>
    <row r="16" spans="1:20" x14ac:dyDescent="0.25">
      <c r="A16" s="6">
        <v>43101</v>
      </c>
      <c r="B16" s="2">
        <v>50.4</v>
      </c>
      <c r="C16" s="2"/>
      <c r="D16" s="2"/>
      <c r="E16" s="32">
        <v>6.7</v>
      </c>
      <c r="F16" s="49">
        <f t="shared" si="0"/>
        <v>5.7005988023952091E-2</v>
      </c>
      <c r="G16" s="31">
        <v>21.84</v>
      </c>
      <c r="H16" s="118">
        <v>0.429075861856831</v>
      </c>
      <c r="I16" s="49">
        <f>+B16*IF(YEAR(A16)&lt;2018,'TASA INF.'!$B$3,VLOOKUP(YEAR(A16),'TASA INF.'!$A$4:$B$13,2,0))</f>
        <v>0.45360000000000006</v>
      </c>
      <c r="J16" s="49"/>
      <c r="K16" s="49"/>
      <c r="L16" s="44">
        <f t="shared" si="1"/>
        <v>20.920318150119215</v>
      </c>
      <c r="M16" s="15">
        <v>16.405000000000001</v>
      </c>
      <c r="N16" s="2">
        <f t="shared" si="2"/>
        <v>15.58475</v>
      </c>
      <c r="O16" s="15">
        <f t="shared" si="3"/>
        <v>2.18603835</v>
      </c>
      <c r="P16" s="45">
        <f t="shared" si="4"/>
        <v>17.77078835</v>
      </c>
      <c r="Q16" s="2">
        <v>28.556999999999999</v>
      </c>
      <c r="R16" s="16">
        <v>1531</v>
      </c>
      <c r="S16" s="17">
        <v>0.05</v>
      </c>
      <c r="T16" s="54"/>
    </row>
    <row r="17" spans="1:21" x14ac:dyDescent="0.25">
      <c r="A17" s="6">
        <v>43132</v>
      </c>
      <c r="B17" s="2">
        <v>50.4</v>
      </c>
      <c r="C17" s="2"/>
      <c r="D17" s="2"/>
      <c r="E17" s="32">
        <v>6.6988500000000002</v>
      </c>
      <c r="F17" s="49">
        <f t="shared" si="0"/>
        <v>5.7005988023952091E-2</v>
      </c>
      <c r="G17" s="31">
        <v>21.84</v>
      </c>
      <c r="H17" s="118">
        <v>0.49234912252211599</v>
      </c>
      <c r="I17" s="49">
        <f>+B17*IF(YEAR(A17)&lt;2018,'TASA INF.'!$B$3,VLOOKUP(YEAR(A17),'TASA INF.'!$A$4:$B$13,2,0))</f>
        <v>0.45360000000000006</v>
      </c>
      <c r="J17" s="49"/>
      <c r="K17" s="49"/>
      <c r="L17" s="44">
        <f t="shared" si="1"/>
        <v>20.858194889453927</v>
      </c>
      <c r="M17" s="15">
        <v>15.603999999999999</v>
      </c>
      <c r="N17" s="2">
        <f t="shared" si="2"/>
        <v>14.823799999999999</v>
      </c>
      <c r="O17" s="15">
        <f t="shared" si="3"/>
        <v>2.1855024999999997</v>
      </c>
      <c r="P17" s="45">
        <f t="shared" si="4"/>
        <v>17.009302499999997</v>
      </c>
      <c r="Q17" s="2">
        <v>28.55</v>
      </c>
      <c r="R17" s="16">
        <v>1531</v>
      </c>
      <c r="S17" s="17">
        <v>0.05</v>
      </c>
      <c r="T17" s="54"/>
    </row>
    <row r="18" spans="1:21" x14ac:dyDescent="0.25">
      <c r="A18" s="6">
        <v>43160</v>
      </c>
      <c r="B18" s="2">
        <v>50.4</v>
      </c>
      <c r="C18" s="2"/>
      <c r="D18" s="2"/>
      <c r="E18" s="32">
        <v>6.6988500000000002</v>
      </c>
      <c r="F18" s="49">
        <f t="shared" si="0"/>
        <v>5.7005988023952091E-2</v>
      </c>
      <c r="G18" s="31">
        <v>21.84</v>
      </c>
      <c r="H18" s="118">
        <v>0.46980694881471602</v>
      </c>
      <c r="I18" s="49">
        <f>+B18*IF(YEAR(A18)&lt;2018,'TASA INF.'!$B$3,VLOOKUP(YEAR(A18),'TASA INF.'!$A$4:$B$13,2,0))</f>
        <v>0.45360000000000006</v>
      </c>
      <c r="J18" s="49"/>
      <c r="K18" s="49"/>
      <c r="L18" s="44">
        <f t="shared" si="1"/>
        <v>20.880737063161327</v>
      </c>
      <c r="M18" s="15">
        <v>15.71</v>
      </c>
      <c r="N18" s="2">
        <f t="shared" si="2"/>
        <v>14.9245</v>
      </c>
      <c r="O18" s="15">
        <f t="shared" si="3"/>
        <v>2.1733310499999998</v>
      </c>
      <c r="P18" s="45">
        <f t="shared" si="4"/>
        <v>17.09783105</v>
      </c>
      <c r="Q18" s="2">
        <v>28.390999999999998</v>
      </c>
      <c r="R18" s="16">
        <v>1531</v>
      </c>
      <c r="S18" s="17">
        <v>0.05</v>
      </c>
      <c r="T18" s="54"/>
      <c r="U18" s="55"/>
    </row>
    <row r="19" spans="1:21" x14ac:dyDescent="0.25">
      <c r="A19" s="6">
        <v>43191</v>
      </c>
      <c r="B19" s="2">
        <v>50.4</v>
      </c>
      <c r="C19" s="2"/>
      <c r="D19" s="2"/>
      <c r="E19" s="32">
        <v>6.91</v>
      </c>
      <c r="F19" s="49">
        <f t="shared" si="0"/>
        <v>5.7005988023952091E-2</v>
      </c>
      <c r="G19" s="31">
        <v>21.84</v>
      </c>
      <c r="H19" s="118">
        <v>0.49371576759034402</v>
      </c>
      <c r="I19" s="49">
        <f>+B19*IF(YEAR(A19)&lt;2018,'TASA INF.'!$B$3,VLOOKUP(YEAR(A19),'TASA INF.'!$A$4:$B$13,2,0))</f>
        <v>0.45360000000000006</v>
      </c>
      <c r="J19" s="49"/>
      <c r="K19" s="49"/>
      <c r="L19" s="44">
        <f t="shared" si="1"/>
        <v>20.645678244385699</v>
      </c>
      <c r="M19" s="15">
        <v>17.332999999999998</v>
      </c>
      <c r="N19" s="2">
        <f t="shared" si="2"/>
        <v>16.466349999999998</v>
      </c>
      <c r="O19" s="15">
        <f t="shared" si="3"/>
        <v>2.16720705</v>
      </c>
      <c r="P19" s="45">
        <f t="shared" si="4"/>
        <v>18.63355705</v>
      </c>
      <c r="Q19" s="2">
        <v>28.311</v>
      </c>
      <c r="R19" s="16">
        <v>1531</v>
      </c>
      <c r="S19" s="17">
        <v>0.05</v>
      </c>
      <c r="T19" s="54"/>
    </row>
    <row r="20" spans="1:21" x14ac:dyDescent="0.25">
      <c r="A20" s="6">
        <v>43221</v>
      </c>
      <c r="B20" s="2">
        <v>50.4</v>
      </c>
      <c r="C20" s="2"/>
      <c r="D20" s="2"/>
      <c r="E20" s="32">
        <v>6.91</v>
      </c>
      <c r="F20" s="49">
        <f t="shared" si="0"/>
        <v>5.7005988023952091E-2</v>
      </c>
      <c r="G20" s="31">
        <v>21.84</v>
      </c>
      <c r="H20" s="118">
        <v>0.427158111116408</v>
      </c>
      <c r="I20" s="49">
        <f>+B20*IF(YEAR(A20)&lt;2018,'TASA INF.'!$B$3,VLOOKUP(YEAR(A20),'TASA INF.'!$A$4:$B$13,2,0))</f>
        <v>0.45360000000000006</v>
      </c>
      <c r="J20" s="49"/>
      <c r="K20" s="49"/>
      <c r="L20" s="44">
        <f t="shared" si="1"/>
        <v>20.712235900859636</v>
      </c>
      <c r="M20" s="15">
        <v>19.88</v>
      </c>
      <c r="N20" s="2">
        <f t="shared" si="2"/>
        <v>18.885999999999999</v>
      </c>
      <c r="O20" s="15">
        <f t="shared" si="3"/>
        <v>2.3334736499999997</v>
      </c>
      <c r="P20" s="45">
        <f t="shared" si="4"/>
        <v>21.219473649999998</v>
      </c>
      <c r="Q20" s="2">
        <v>30.483000000000001</v>
      </c>
      <c r="R20" s="16">
        <v>1531</v>
      </c>
      <c r="S20" s="17">
        <v>0.05</v>
      </c>
      <c r="T20" s="54"/>
    </row>
    <row r="21" spans="1:21" x14ac:dyDescent="0.25">
      <c r="A21" s="6">
        <v>43252</v>
      </c>
      <c r="B21" s="2">
        <v>50.4</v>
      </c>
      <c r="C21" s="2"/>
      <c r="D21" s="2"/>
      <c r="E21" s="32">
        <v>6.91</v>
      </c>
      <c r="F21" s="49">
        <f t="shared" si="0"/>
        <v>5.7005988023952091E-2</v>
      </c>
      <c r="G21" s="31">
        <v>21.84</v>
      </c>
      <c r="H21" s="118">
        <v>0.45626068382735502</v>
      </c>
      <c r="I21" s="49">
        <f>+B21*IF(YEAR(A21)&lt;2018,'TASA INF.'!$B$3,VLOOKUP(YEAR(A21),'TASA INF.'!$A$4:$B$13,2,0))</f>
        <v>0.45360000000000006</v>
      </c>
      <c r="J21" s="49"/>
      <c r="K21" s="49"/>
      <c r="L21" s="44">
        <f t="shared" si="1"/>
        <v>20.683133328148688</v>
      </c>
      <c r="M21" s="15">
        <v>19.752300000000002</v>
      </c>
      <c r="N21" s="2">
        <f t="shared" si="2"/>
        <v>18.764685</v>
      </c>
      <c r="O21" s="15">
        <f t="shared" si="3"/>
        <v>2.4020624500000003</v>
      </c>
      <c r="P21" s="45">
        <f t="shared" si="4"/>
        <v>21.166747449999999</v>
      </c>
      <c r="Q21" s="2">
        <v>31.379000000000001</v>
      </c>
      <c r="R21" s="16">
        <v>1531</v>
      </c>
      <c r="S21" s="17">
        <v>0.05</v>
      </c>
      <c r="T21" s="54"/>
    </row>
    <row r="22" spans="1:21" x14ac:dyDescent="0.25">
      <c r="A22" s="132">
        <v>43282</v>
      </c>
      <c r="B22" s="2">
        <v>54.95</v>
      </c>
      <c r="C22" s="2"/>
      <c r="D22" s="2"/>
      <c r="E22" s="32">
        <v>6.96</v>
      </c>
      <c r="F22" s="49">
        <f t="shared" si="0"/>
        <v>6.6087824351297397E-2</v>
      </c>
      <c r="G22" s="31">
        <v>21.84</v>
      </c>
      <c r="H22" s="118">
        <v>0.4147431636128569</v>
      </c>
      <c r="I22" s="49">
        <f>+B22*IF(YEAR(A22)&lt;2018,'TASA INF.'!$B$3,VLOOKUP(YEAR(A22),'TASA INF.'!$A$4:$B$13,2,0))</f>
        <v>0.4945500000000001</v>
      </c>
      <c r="J22" s="49"/>
      <c r="K22" s="49"/>
      <c r="L22" s="44">
        <f t="shared" si="1"/>
        <v>25.174619012035848</v>
      </c>
      <c r="M22" s="15">
        <v>20.41</v>
      </c>
      <c r="N22" s="2">
        <f t="shared" si="2"/>
        <v>19.389499999999998</v>
      </c>
      <c r="O22" s="15">
        <f t="shared" si="3"/>
        <v>2.3846090499999999</v>
      </c>
      <c r="P22" s="45">
        <f t="shared" si="4"/>
        <v>21.77410905</v>
      </c>
      <c r="Q22" s="2">
        <v>31.151</v>
      </c>
      <c r="R22" s="16">
        <v>1531</v>
      </c>
      <c r="S22" s="17">
        <v>0.05</v>
      </c>
      <c r="T22" s="54"/>
    </row>
    <row r="23" spans="1:21" x14ac:dyDescent="0.25">
      <c r="A23" s="6">
        <v>43313</v>
      </c>
      <c r="B23" s="2">
        <v>54.95</v>
      </c>
      <c r="C23" s="2"/>
      <c r="D23" s="2"/>
      <c r="E23" s="32">
        <v>6.96</v>
      </c>
      <c r="F23" s="49">
        <f t="shared" si="0"/>
        <v>6.6087824351297397E-2</v>
      </c>
      <c r="G23" s="31">
        <v>21.84</v>
      </c>
      <c r="H23" s="118">
        <v>0.40655307845276517</v>
      </c>
      <c r="I23" s="49">
        <f>+B23*IF(YEAR(A23)&lt;2018,'TASA INF.'!$B$3,VLOOKUP(YEAR(A23),'TASA INF.'!$A$4:$B$13,2,0))</f>
        <v>0.4945500000000001</v>
      </c>
      <c r="J23" s="49"/>
      <c r="K23" s="49"/>
      <c r="L23" s="44">
        <f t="shared" si="1"/>
        <v>25.182809097195939</v>
      </c>
      <c r="M23" s="15">
        <v>20.138000000000002</v>
      </c>
      <c r="N23" s="2">
        <f t="shared" si="2"/>
        <v>19.1311</v>
      </c>
      <c r="O23" s="15">
        <f t="shared" si="3"/>
        <v>2.3989238999999998</v>
      </c>
      <c r="P23" s="45">
        <f t="shared" si="4"/>
        <v>21.5300239</v>
      </c>
      <c r="Q23" s="2">
        <v>31.338000000000001</v>
      </c>
      <c r="R23" s="16">
        <v>1531</v>
      </c>
      <c r="S23" s="17">
        <v>0.05</v>
      </c>
      <c r="T23" s="54"/>
    </row>
    <row r="24" spans="1:21" x14ac:dyDescent="0.25">
      <c r="A24" s="6">
        <v>43344</v>
      </c>
      <c r="B24" s="2">
        <v>54.95</v>
      </c>
      <c r="C24" s="2"/>
      <c r="D24" s="2"/>
      <c r="E24" s="32">
        <v>6.96</v>
      </c>
      <c r="F24" s="49">
        <f t="shared" si="0"/>
        <v>6.6087824351297397E-2</v>
      </c>
      <c r="G24" s="31">
        <v>21.84</v>
      </c>
      <c r="H24" s="118">
        <v>0.45585708610360948</v>
      </c>
      <c r="I24" s="49">
        <f>+B24*IF(YEAR(A24)&lt;2018,'TASA INF.'!$B$3,VLOOKUP(YEAR(A24),'TASA INF.'!$A$4:$B$13,2,0))</f>
        <v>0.4945500000000001</v>
      </c>
      <c r="J24" s="49"/>
      <c r="K24" s="49"/>
      <c r="L24" s="44">
        <f t="shared" si="1"/>
        <v>25.133505089545096</v>
      </c>
      <c r="M24" s="15">
        <v>21.055</v>
      </c>
      <c r="N24" s="2">
        <f t="shared" si="2"/>
        <v>20.00225</v>
      </c>
      <c r="O24" s="15">
        <f t="shared" si="3"/>
        <v>2.5135958</v>
      </c>
      <c r="P24" s="45">
        <f t="shared" si="4"/>
        <v>22.515845800000001</v>
      </c>
      <c r="Q24" s="2">
        <v>32.835999999999999</v>
      </c>
      <c r="R24" s="16">
        <v>1531</v>
      </c>
      <c r="S24" s="17">
        <v>0.05</v>
      </c>
      <c r="T24" s="54"/>
    </row>
    <row r="25" spans="1:21" x14ac:dyDescent="0.25">
      <c r="A25" s="6">
        <v>43374</v>
      </c>
      <c r="B25" s="2">
        <v>54.95</v>
      </c>
      <c r="C25" s="2"/>
      <c r="D25" s="2"/>
      <c r="E25" s="32">
        <v>7.069</v>
      </c>
      <c r="F25" s="49">
        <f t="shared" si="0"/>
        <v>6.6087824351297397E-2</v>
      </c>
      <c r="G25" s="31">
        <v>21.84</v>
      </c>
      <c r="H25" s="118">
        <v>0.46808169855490306</v>
      </c>
      <c r="I25" s="49">
        <f>+B25*IF(YEAR(A25)&lt;2018,'TASA INF.'!$B$3,VLOOKUP(YEAR(A25),'TASA INF.'!$A$4:$B$13,2,0))</f>
        <v>0.4945500000000001</v>
      </c>
      <c r="J25" s="49"/>
      <c r="K25" s="49"/>
      <c r="L25" s="44">
        <f t="shared" si="1"/>
        <v>25.0122804770938</v>
      </c>
      <c r="M25" s="15">
        <v>20.076599999999999</v>
      </c>
      <c r="N25" s="2">
        <f t="shared" si="2"/>
        <v>19.072769999999998</v>
      </c>
      <c r="O25" s="15">
        <f t="shared" si="3"/>
        <v>2.5174198204545455</v>
      </c>
      <c r="P25" s="45">
        <f t="shared" si="4"/>
        <v>21.590189820454544</v>
      </c>
      <c r="Q25" s="2">
        <v>32.885954545454545</v>
      </c>
      <c r="R25" s="16">
        <v>1531</v>
      </c>
      <c r="S25" s="17">
        <v>0.05</v>
      </c>
      <c r="T25" s="54"/>
    </row>
    <row r="26" spans="1:21" x14ac:dyDescent="0.25">
      <c r="A26" s="6">
        <v>43405</v>
      </c>
      <c r="B26" s="2">
        <v>54.95</v>
      </c>
      <c r="C26" s="2"/>
      <c r="D26" s="2"/>
      <c r="E26" s="32">
        <v>7.069</v>
      </c>
      <c r="F26" s="49">
        <f t="shared" si="0"/>
        <v>6.6087824351297397E-2</v>
      </c>
      <c r="G26" s="31">
        <v>21.84</v>
      </c>
      <c r="H26" s="118">
        <v>0.50487177881333678</v>
      </c>
      <c r="I26" s="49">
        <f>+B26*IF(YEAR(A26)&lt;2018,'TASA INF.'!$B$3,VLOOKUP(YEAR(A26),'TASA INF.'!$A$4:$B$13,2,0))</f>
        <v>0.4945500000000001</v>
      </c>
      <c r="J26" s="49"/>
      <c r="K26" s="49"/>
      <c r="L26" s="44">
        <f t="shared" si="1"/>
        <v>24.975490396835369</v>
      </c>
      <c r="M26" s="15">
        <v>16.609500000000001</v>
      </c>
      <c r="N26" s="2">
        <f t="shared" si="2"/>
        <v>15.779024999999999</v>
      </c>
      <c r="O26" s="15">
        <f t="shared" si="3"/>
        <v>2.5174198204545455</v>
      </c>
      <c r="P26" s="45">
        <f t="shared" si="4"/>
        <v>18.296444820454546</v>
      </c>
      <c r="Q26" s="2">
        <v>32.885954545454545</v>
      </c>
      <c r="R26" s="16">
        <v>1531</v>
      </c>
      <c r="S26" s="17">
        <v>0.05</v>
      </c>
      <c r="T26" s="54"/>
    </row>
    <row r="27" spans="1:21" x14ac:dyDescent="0.25">
      <c r="A27" s="6">
        <v>43435</v>
      </c>
      <c r="B27" s="2">
        <v>54.95</v>
      </c>
      <c r="C27" s="2"/>
      <c r="D27" s="2"/>
      <c r="E27" s="31">
        <v>7.069</v>
      </c>
      <c r="F27" s="49">
        <f t="shared" si="0"/>
        <v>6.6087824351297397E-2</v>
      </c>
      <c r="G27" s="31">
        <v>21.84</v>
      </c>
      <c r="H27" s="118">
        <v>0.50487177881333678</v>
      </c>
      <c r="I27" s="49">
        <f>+B27*IF(YEAR(A27)&lt;2018,'TASA INF.'!$B$3,VLOOKUP(YEAR(A27),'TASA INF.'!$A$4:$B$13,2,0))</f>
        <v>0.4945500000000001</v>
      </c>
      <c r="J27" s="49"/>
      <c r="K27" s="49"/>
      <c r="L27" s="44">
        <f t="shared" si="1"/>
        <v>24.975490396835369</v>
      </c>
      <c r="M27" s="15">
        <v>14.7394</v>
      </c>
      <c r="N27" s="2">
        <f t="shared" si="2"/>
        <v>14.002429999999999</v>
      </c>
      <c r="O27" s="15">
        <f t="shared" si="3"/>
        <v>2.4907255761904761</v>
      </c>
      <c r="P27" s="45">
        <f t="shared" si="4"/>
        <v>16.493155576190475</v>
      </c>
      <c r="Q27" s="2">
        <v>32.537238095238095</v>
      </c>
      <c r="R27" s="16">
        <v>1531</v>
      </c>
      <c r="S27" s="17">
        <v>0.05</v>
      </c>
      <c r="T27" s="54"/>
    </row>
    <row r="28" spans="1:21" x14ac:dyDescent="0.25">
      <c r="A28" s="6">
        <v>43466</v>
      </c>
      <c r="B28" s="2">
        <v>54.95</v>
      </c>
      <c r="C28" s="2"/>
      <c r="D28" s="2"/>
      <c r="E28" s="31">
        <v>7.1392600000000002</v>
      </c>
      <c r="F28" s="49">
        <f t="shared" si="0"/>
        <v>6.2694610778443127E-2</v>
      </c>
      <c r="G28" s="31">
        <v>23.54</v>
      </c>
      <c r="H28" s="118">
        <v>0.502</v>
      </c>
      <c r="I28" s="49">
        <f>+B28*IF(YEAR(A28)&lt;2018,'TASA INF.'!$B$3,VLOOKUP(YEAR(A28),'TASA INF.'!$A$4:$B$13,2,0))</f>
        <v>0.43960000000000005</v>
      </c>
      <c r="J28" s="49"/>
      <c r="K28" s="49"/>
      <c r="L28" s="44">
        <f t="shared" si="1"/>
        <v>23.266445389221563</v>
      </c>
      <c r="M28" s="15">
        <v>14.748200000000001</v>
      </c>
      <c r="N28" s="2">
        <f t="shared" si="2"/>
        <v>14.01079</v>
      </c>
      <c r="O28" s="15">
        <f t="shared" si="3"/>
        <v>2.3738381333333334</v>
      </c>
      <c r="P28" s="45">
        <f t="shared" si="4"/>
        <v>16.384628133333333</v>
      </c>
      <c r="Q28" s="2">
        <v>32.607666666666667</v>
      </c>
      <c r="R28" s="16">
        <v>1456</v>
      </c>
      <c r="S28" s="17">
        <v>0.05</v>
      </c>
      <c r="T28" s="54"/>
    </row>
    <row r="29" spans="1:21" x14ac:dyDescent="0.25">
      <c r="A29" s="6">
        <v>43497</v>
      </c>
      <c r="B29" s="2">
        <v>54.95</v>
      </c>
      <c r="C29" s="2"/>
      <c r="D29" s="2"/>
      <c r="E29" s="31">
        <v>7.1392600000000002</v>
      </c>
      <c r="F29" s="49">
        <f t="shared" si="0"/>
        <v>6.2694610778443127E-2</v>
      </c>
      <c r="G29" s="31">
        <v>23.54</v>
      </c>
      <c r="H29" s="118">
        <v>0.502</v>
      </c>
      <c r="I29" s="49">
        <f>+B29*IF(YEAR(A29)&lt;2018,'TASA INF.'!$B$3,VLOOKUP(YEAR(A29),'TASA INF.'!$A$4:$B$13,2,0))</f>
        <v>0.43960000000000005</v>
      </c>
      <c r="J29" s="49"/>
      <c r="K29" s="49"/>
      <c r="L29" s="44">
        <f t="shared" si="1"/>
        <v>23.266445389221563</v>
      </c>
      <c r="M29" s="15">
        <v>15.943300000000001</v>
      </c>
      <c r="N29" s="2">
        <f t="shared" si="2"/>
        <v>15.146134999999999</v>
      </c>
      <c r="O29" s="15">
        <f t="shared" si="3"/>
        <v>2.3739160421052627</v>
      </c>
      <c r="P29" s="45">
        <f t="shared" si="4"/>
        <v>17.520051042105262</v>
      </c>
      <c r="Q29" s="2">
        <v>32.608736842105259</v>
      </c>
      <c r="R29" s="16">
        <v>1456</v>
      </c>
      <c r="S29" s="17">
        <v>0.05</v>
      </c>
      <c r="T29" s="54"/>
    </row>
    <row r="30" spans="1:21" x14ac:dyDescent="0.25">
      <c r="A30" s="6">
        <v>43525</v>
      </c>
      <c r="B30" s="2">
        <v>54.95</v>
      </c>
      <c r="C30" s="2"/>
      <c r="D30" s="2"/>
      <c r="E30" s="31">
        <v>7.1392600000000002</v>
      </c>
      <c r="F30" s="49">
        <f t="shared" si="0"/>
        <v>6.2694610778443127E-2</v>
      </c>
      <c r="G30" s="31">
        <v>23.54</v>
      </c>
      <c r="H30" s="118">
        <v>0.48899999999999999</v>
      </c>
      <c r="I30" s="49">
        <f>+B30*IF(YEAR(A30)&lt;2018,'TASA INF.'!$B$3,VLOOKUP(YEAR(A30),'TASA INF.'!$A$4:$B$13,2,0))</f>
        <v>0.43960000000000005</v>
      </c>
      <c r="J30" s="49"/>
      <c r="K30" s="49"/>
      <c r="L30" s="44">
        <f t="shared" si="1"/>
        <v>23.279445389221561</v>
      </c>
      <c r="M30" s="15">
        <v>18.373000000000001</v>
      </c>
      <c r="N30" s="2">
        <f t="shared" si="2"/>
        <v>17.454350000000002</v>
      </c>
      <c r="O30" s="15">
        <f t="shared" si="3"/>
        <v>2.3725520000000002</v>
      </c>
      <c r="P30" s="45">
        <f t="shared" si="4"/>
        <v>19.826902</v>
      </c>
      <c r="Q30" s="2">
        <v>32.590000000000003</v>
      </c>
      <c r="R30" s="16">
        <v>1456</v>
      </c>
      <c r="S30" s="17">
        <v>0.05</v>
      </c>
      <c r="T30" s="54"/>
    </row>
    <row r="31" spans="1:21" x14ac:dyDescent="0.25">
      <c r="A31" s="6">
        <v>43556</v>
      </c>
      <c r="B31" s="2">
        <v>54.95</v>
      </c>
      <c r="C31" s="2"/>
      <c r="D31" s="2"/>
      <c r="E31" s="31">
        <v>7.3809400000000007</v>
      </c>
      <c r="F31" s="49">
        <f t="shared" si="0"/>
        <v>6.2694610778443127E-2</v>
      </c>
      <c r="G31" s="31">
        <v>23.54</v>
      </c>
      <c r="H31" s="119">
        <v>0.48499999999999999</v>
      </c>
      <c r="I31" s="49">
        <f>+B31*IF(YEAR(A31)&lt;2018,'TASA INF.'!$B$3,VLOOKUP(YEAR(A31),'TASA INF.'!$A$4:$B$13,2,0))</f>
        <v>0.43960000000000005</v>
      </c>
      <c r="J31" s="49"/>
      <c r="K31" s="49"/>
      <c r="L31" s="44">
        <f t="shared" si="1"/>
        <v>23.04176538922156</v>
      </c>
      <c r="M31" s="15">
        <v>21.028400000000001</v>
      </c>
      <c r="N31" s="2">
        <f t="shared" si="2"/>
        <v>19.976980000000001</v>
      </c>
      <c r="O31" s="15">
        <f t="shared" si="3"/>
        <v>2.413676336842105</v>
      </c>
      <c r="P31" s="45">
        <f t="shared" si="4"/>
        <v>22.390656336842106</v>
      </c>
      <c r="Q31" s="2">
        <v>33.154894736842103</v>
      </c>
      <c r="R31" s="16">
        <v>1456</v>
      </c>
      <c r="S31" s="17">
        <v>0.05</v>
      </c>
      <c r="T31" s="54"/>
    </row>
    <row r="32" spans="1:21" x14ac:dyDescent="0.25">
      <c r="A32" s="6">
        <v>43586</v>
      </c>
      <c r="B32" s="2">
        <v>54.95</v>
      </c>
      <c r="C32" s="2"/>
      <c r="D32" s="2"/>
      <c r="E32" s="31">
        <v>7.3809400000000007</v>
      </c>
      <c r="F32" s="49">
        <f t="shared" si="0"/>
        <v>6.2694610778443127E-2</v>
      </c>
      <c r="G32" s="31">
        <v>23.54</v>
      </c>
      <c r="H32" s="119">
        <v>0.51700000000000002</v>
      </c>
      <c r="I32" s="49">
        <f>+B32*IF(YEAR(A32)&lt;2018,'TASA INF.'!$B$3,VLOOKUP(YEAR(A32),'TASA INF.'!$A$4:$B$13,2,0))</f>
        <v>0.43960000000000005</v>
      </c>
      <c r="J32" s="49"/>
      <c r="K32" s="49"/>
      <c r="L32" s="44">
        <f t="shared" si="1"/>
        <v>23.00976538922156</v>
      </c>
      <c r="M32" s="15">
        <v>21.219000000000001</v>
      </c>
      <c r="N32" s="2">
        <f t="shared" si="2"/>
        <v>20.158049999999999</v>
      </c>
      <c r="O32" s="15">
        <f t="shared" si="3"/>
        <v>2.4725408842105265</v>
      </c>
      <c r="P32" s="45">
        <f t="shared" si="4"/>
        <v>22.630590884210527</v>
      </c>
      <c r="Q32" s="2">
        <v>33.963473684210527</v>
      </c>
      <c r="R32" s="16">
        <v>1456</v>
      </c>
      <c r="S32" s="17">
        <v>0.05</v>
      </c>
      <c r="T32" s="54"/>
    </row>
    <row r="33" spans="1:20" x14ac:dyDescent="0.25">
      <c r="A33" s="6">
        <v>43617</v>
      </c>
      <c r="B33" s="2">
        <v>54.95</v>
      </c>
      <c r="C33" s="2"/>
      <c r="D33" s="2"/>
      <c r="E33" s="31">
        <v>7.3809400000000007</v>
      </c>
      <c r="F33" s="49">
        <f t="shared" si="0"/>
        <v>6.2694610778443127E-2</v>
      </c>
      <c r="G33" s="31">
        <v>23.54</v>
      </c>
      <c r="H33" s="119">
        <v>0.47799999999999998</v>
      </c>
      <c r="I33" s="49">
        <f>+B33*IF(YEAR(A33)&lt;2018,'TASA INF.'!$B$3,VLOOKUP(YEAR(A33),'TASA INF.'!$A$4:$B$13,2,0))</f>
        <v>0.43960000000000005</v>
      </c>
      <c r="J33" s="49"/>
      <c r="K33" s="49"/>
      <c r="L33" s="44">
        <f t="shared" si="1"/>
        <v>23.048765389221558</v>
      </c>
      <c r="M33" s="15">
        <v>19.017199999999999</v>
      </c>
      <c r="N33" s="2">
        <f t="shared" si="2"/>
        <v>18.066339999999997</v>
      </c>
      <c r="O33" s="15">
        <f t="shared" si="3"/>
        <v>2.5552071999999999</v>
      </c>
      <c r="P33" s="45">
        <f t="shared" si="4"/>
        <v>20.621547199999995</v>
      </c>
      <c r="Q33" s="2">
        <v>35.098999999999997</v>
      </c>
      <c r="R33" s="16">
        <v>1456</v>
      </c>
      <c r="S33" s="17">
        <v>0.05</v>
      </c>
      <c r="T33" s="54"/>
    </row>
    <row r="34" spans="1:20" x14ac:dyDescent="0.25">
      <c r="A34" s="6">
        <v>43647</v>
      </c>
      <c r="B34" s="2">
        <v>54.95</v>
      </c>
      <c r="C34" s="2"/>
      <c r="D34" s="2"/>
      <c r="E34" s="31">
        <v>7.4461500000000003</v>
      </c>
      <c r="F34" s="49">
        <f t="shared" si="0"/>
        <v>6.2694610778443127E-2</v>
      </c>
      <c r="G34" s="31">
        <v>23.54</v>
      </c>
      <c r="H34" s="119">
        <v>0.46800000000000003</v>
      </c>
      <c r="I34" s="49">
        <f>+B34*IF(YEAR(A34)&lt;2018,'TASA INF.'!$B$3,VLOOKUP(YEAR(A34),'TASA INF.'!$A$4:$B$13,2,0))</f>
        <v>0.43960000000000005</v>
      </c>
      <c r="J34" s="49"/>
      <c r="K34" s="49"/>
      <c r="L34" s="44">
        <f t="shared" si="1"/>
        <v>22.993555389221562</v>
      </c>
      <c r="M34" s="15">
        <v>19.961600000000001</v>
      </c>
      <c r="N34" s="2">
        <f t="shared" si="2"/>
        <v>18.963519999999999</v>
      </c>
      <c r="O34" s="15">
        <f t="shared" si="3"/>
        <v>2.5652208400000003</v>
      </c>
      <c r="P34" s="45">
        <f t="shared" si="4"/>
        <v>21.528740839999998</v>
      </c>
      <c r="Q34" s="2">
        <v>35.236550000000001</v>
      </c>
      <c r="R34" s="16">
        <v>1456</v>
      </c>
      <c r="S34" s="17">
        <v>0.05</v>
      </c>
      <c r="T34" s="54"/>
    </row>
    <row r="35" spans="1:20" x14ac:dyDescent="0.25">
      <c r="A35" s="6">
        <v>43678</v>
      </c>
      <c r="B35" s="2">
        <v>54.95</v>
      </c>
      <c r="C35" s="2"/>
      <c r="D35" s="2"/>
      <c r="E35" s="31">
        <v>7.4461500000000003</v>
      </c>
      <c r="F35" s="49">
        <f t="shared" si="0"/>
        <v>6.2694610778443127E-2</v>
      </c>
      <c r="G35" s="31">
        <v>23.54</v>
      </c>
      <c r="H35" s="119">
        <v>0.45600000000000002</v>
      </c>
      <c r="I35" s="49">
        <f>+B35*IF(YEAR(A35)&lt;2018,'TASA INF.'!$B$3,VLOOKUP(YEAR(A35),'TASA INF.'!$A$4:$B$13,2,0))</f>
        <v>0.43960000000000005</v>
      </c>
      <c r="J35" s="49"/>
      <c r="K35" s="49"/>
      <c r="L35" s="44">
        <f t="shared" si="1"/>
        <v>23.005555389221563</v>
      </c>
      <c r="M35" s="15">
        <v>18.843900000000001</v>
      </c>
      <c r="N35" s="2">
        <f t="shared" si="2"/>
        <v>17.901705</v>
      </c>
      <c r="O35" s="15">
        <f t="shared" si="3"/>
        <v>2.5500966399999996</v>
      </c>
      <c r="P35" s="45">
        <f t="shared" si="4"/>
        <v>20.451801639999999</v>
      </c>
      <c r="Q35" s="2">
        <v>35.028799999999997</v>
      </c>
      <c r="R35" s="16">
        <v>1456</v>
      </c>
      <c r="S35" s="17">
        <v>0.05</v>
      </c>
      <c r="T35" s="54"/>
    </row>
    <row r="36" spans="1:20" x14ac:dyDescent="0.25">
      <c r="A36" s="6">
        <v>43709</v>
      </c>
      <c r="B36" s="2">
        <v>54.95</v>
      </c>
      <c r="C36" s="2"/>
      <c r="D36" s="2"/>
      <c r="E36" s="31">
        <v>7.4461500000000003</v>
      </c>
      <c r="F36" s="49">
        <f t="shared" si="0"/>
        <v>6.2694610778443127E-2</v>
      </c>
      <c r="G36" s="31">
        <v>23.54</v>
      </c>
      <c r="H36" s="119">
        <v>0.46100000000000002</v>
      </c>
      <c r="I36" s="49">
        <f>+B36*IF(YEAR(A36)&lt;2018,'TASA INF.'!$B$3,VLOOKUP(YEAR(A36),'TASA INF.'!$A$4:$B$13,2,0))</f>
        <v>0.43960000000000005</v>
      </c>
      <c r="J36" s="49"/>
      <c r="K36" s="49"/>
      <c r="L36" s="44">
        <f t="shared" si="1"/>
        <v>23.000555389221564</v>
      </c>
      <c r="M36" s="15">
        <v>19.327400000000001</v>
      </c>
      <c r="N36" s="2">
        <f t="shared" si="2"/>
        <v>18.36103</v>
      </c>
      <c r="O36" s="15">
        <f t="shared" si="3"/>
        <v>2.5853464000000002</v>
      </c>
      <c r="P36" s="45">
        <f t="shared" si="4"/>
        <v>20.946376399999998</v>
      </c>
      <c r="Q36" s="2">
        <v>35.512999999999998</v>
      </c>
      <c r="R36" s="16">
        <v>1456</v>
      </c>
      <c r="S36" s="17">
        <v>0.05</v>
      </c>
      <c r="T36" s="54"/>
    </row>
    <row r="37" spans="1:20" x14ac:dyDescent="0.25">
      <c r="A37" s="6">
        <v>43739</v>
      </c>
      <c r="B37" s="2">
        <v>54.95</v>
      </c>
      <c r="C37" s="2"/>
      <c r="D37" s="2"/>
      <c r="E37" s="32">
        <v>7.8311900000000003</v>
      </c>
      <c r="F37" s="49">
        <f t="shared" si="0"/>
        <v>6.2694610778443127E-2</v>
      </c>
      <c r="G37" s="31">
        <v>23.54</v>
      </c>
      <c r="H37" s="119">
        <v>0.47099999999999997</v>
      </c>
      <c r="I37" s="49">
        <f>+B37*IF(YEAR(A37)&lt;2018,'TASA INF.'!$B$3,VLOOKUP(YEAR(A37),'TASA INF.'!$A$4:$B$13,2,0))</f>
        <v>0.43960000000000005</v>
      </c>
      <c r="J37" s="49"/>
      <c r="K37" s="49"/>
      <c r="L37" s="44">
        <f t="shared" si="1"/>
        <v>22.605515389221559</v>
      </c>
      <c r="M37" s="15">
        <v>19.569700000000001</v>
      </c>
      <c r="N37" s="2">
        <f t="shared" si="2"/>
        <v>18.591215000000002</v>
      </c>
      <c r="O37" s="15">
        <f t="shared" si="3"/>
        <v>2.6686295999999996</v>
      </c>
      <c r="P37" s="45">
        <f t="shared" si="4"/>
        <v>21.259844600000001</v>
      </c>
      <c r="Q37" s="2">
        <v>36.656999999999996</v>
      </c>
      <c r="R37" s="16">
        <v>1456</v>
      </c>
      <c r="S37" s="17">
        <v>0.05</v>
      </c>
      <c r="T37" s="54"/>
    </row>
    <row r="38" spans="1:20" x14ac:dyDescent="0.25">
      <c r="A38" s="6">
        <v>43770</v>
      </c>
      <c r="B38" s="2">
        <v>54.95</v>
      </c>
      <c r="C38" s="2"/>
      <c r="D38" s="2"/>
      <c r="E38" s="32">
        <v>7.8377300000000005</v>
      </c>
      <c r="F38" s="49">
        <f t="shared" si="0"/>
        <v>6.2694610778443127E-2</v>
      </c>
      <c r="G38" s="31">
        <v>23.54</v>
      </c>
      <c r="H38" s="119">
        <v>0.47599999999999998</v>
      </c>
      <c r="I38" s="49">
        <f>+B38*IF(YEAR(A38)&lt;2018,'TASA INF.'!$B$3,VLOOKUP(YEAR(A38),'TASA INF.'!$A$4:$B$13,2,0))</f>
        <v>0.43960000000000005</v>
      </c>
      <c r="J38" s="49"/>
      <c r="K38" s="49"/>
      <c r="L38" s="44">
        <f t="shared" si="1"/>
        <v>22.593975389221562</v>
      </c>
      <c r="M38" s="15">
        <v>20.3232</v>
      </c>
      <c r="N38" s="2">
        <f t="shared" si="2"/>
        <v>19.307040000000001</v>
      </c>
      <c r="O38" s="15">
        <f t="shared" si="3"/>
        <v>2.7091064</v>
      </c>
      <c r="P38" s="45">
        <f t="shared" si="4"/>
        <v>22.0161464</v>
      </c>
      <c r="Q38" s="2">
        <v>37.213000000000001</v>
      </c>
      <c r="R38" s="16">
        <v>1456</v>
      </c>
      <c r="S38" s="17">
        <v>0.05</v>
      </c>
      <c r="T38" s="54"/>
    </row>
    <row r="39" spans="1:20" x14ac:dyDescent="0.25">
      <c r="A39" s="6">
        <v>43800</v>
      </c>
      <c r="B39" s="2">
        <v>54.95</v>
      </c>
      <c r="C39" s="2"/>
      <c r="D39" s="2"/>
      <c r="E39" s="32">
        <v>7.8473300000000004</v>
      </c>
      <c r="F39" s="49">
        <f t="shared" si="0"/>
        <v>6.2694610778443127E-2</v>
      </c>
      <c r="G39" s="31">
        <v>23.54</v>
      </c>
      <c r="H39" s="119">
        <v>0.501</v>
      </c>
      <c r="I39" s="49">
        <f>+B39*IF(YEAR(A39)&lt;2018,'TASA INF.'!$B$3,VLOOKUP(YEAR(A39),'TASA INF.'!$A$4:$B$13,2,0))</f>
        <v>0.43960000000000005</v>
      </c>
      <c r="J39" s="49"/>
      <c r="K39" s="49"/>
      <c r="L39" s="44">
        <f t="shared" si="1"/>
        <v>22.559375389221557</v>
      </c>
      <c r="M39" s="15">
        <v>20.220299999999998</v>
      </c>
      <c r="N39" s="2">
        <f t="shared" si="2"/>
        <v>19.209284999999998</v>
      </c>
      <c r="O39" s="15">
        <f t="shared" si="3"/>
        <v>2.7347319999999997</v>
      </c>
      <c r="P39" s="45">
        <f t="shared" si="4"/>
        <v>21.944016999999999</v>
      </c>
      <c r="Q39" s="2">
        <v>37.564999999999998</v>
      </c>
      <c r="R39" s="16">
        <v>1456</v>
      </c>
      <c r="S39" s="17">
        <v>0.05</v>
      </c>
      <c r="T39" s="54"/>
    </row>
    <row r="40" spans="1:20" x14ac:dyDescent="0.25">
      <c r="A40" s="6">
        <v>43831</v>
      </c>
      <c r="B40" s="2">
        <v>54.95</v>
      </c>
      <c r="C40" s="2"/>
      <c r="D40" s="2"/>
      <c r="E40" s="32">
        <v>7.93398</v>
      </c>
      <c r="F40" s="49">
        <v>6.2694610778443127E-2</v>
      </c>
      <c r="G40" s="31">
        <v>23.54</v>
      </c>
      <c r="H40" s="119">
        <v>0.503</v>
      </c>
      <c r="I40" s="49">
        <v>0.38464999999999999</v>
      </c>
      <c r="J40" s="49"/>
      <c r="K40" s="49"/>
      <c r="L40" s="44">
        <v>22.525675389221561</v>
      </c>
      <c r="M40" s="15">
        <v>19.913399999999999</v>
      </c>
      <c r="N40" s="2">
        <v>18.917729999999999</v>
      </c>
      <c r="O40" s="15">
        <v>2.7477632000000001</v>
      </c>
      <c r="P40" s="45">
        <v>21.6654932</v>
      </c>
      <c r="Q40" s="2">
        <v>37.744</v>
      </c>
      <c r="R40" s="16">
        <v>1456</v>
      </c>
      <c r="S40" s="17">
        <v>0.05</v>
      </c>
      <c r="T40" s="54"/>
    </row>
    <row r="41" spans="1:20" x14ac:dyDescent="0.25">
      <c r="A41" s="6">
        <v>43862</v>
      </c>
      <c r="B41" s="2">
        <v>54.95</v>
      </c>
      <c r="C41" s="2"/>
      <c r="D41" s="2"/>
      <c r="E41" s="32">
        <v>7.9336000000000002</v>
      </c>
      <c r="F41" s="49">
        <v>6.2694610778443127E-2</v>
      </c>
      <c r="G41" s="31">
        <v>23.54</v>
      </c>
      <c r="H41" s="119">
        <v>0.53</v>
      </c>
      <c r="I41" s="49">
        <v>0.38464999999999999</v>
      </c>
      <c r="J41" s="49"/>
      <c r="K41" s="49"/>
      <c r="L41" s="44">
        <v>22.49905538922156</v>
      </c>
      <c r="M41" s="18">
        <v>18.6676</v>
      </c>
      <c r="N41" s="2">
        <v>17.734220000000001</v>
      </c>
      <c r="O41" s="15">
        <v>2.3116863157894714</v>
      </c>
      <c r="P41" s="45">
        <v>20.045906315789473</v>
      </c>
      <c r="Q41" s="19">
        <v>37.285263157894697</v>
      </c>
      <c r="R41" s="16">
        <v>1240</v>
      </c>
      <c r="S41" s="17">
        <v>0.05</v>
      </c>
      <c r="T41" s="54"/>
    </row>
    <row r="42" spans="1:20" x14ac:dyDescent="0.25">
      <c r="A42" s="6">
        <v>43891</v>
      </c>
      <c r="B42" s="2">
        <v>54.95</v>
      </c>
      <c r="C42" s="2"/>
      <c r="D42" s="2"/>
      <c r="E42" s="32">
        <v>7.96061</v>
      </c>
      <c r="F42" s="49">
        <v>6.2694610778443127E-2</v>
      </c>
      <c r="G42" s="31">
        <v>23.54</v>
      </c>
      <c r="H42" s="119">
        <v>0.54500000000000004</v>
      </c>
      <c r="I42" s="49">
        <v>0.38464999999999999</v>
      </c>
      <c r="J42" s="49"/>
      <c r="K42" s="49"/>
      <c r="L42" s="44">
        <v>22.457045389221562</v>
      </c>
      <c r="M42" s="18">
        <v>12.5853</v>
      </c>
      <c r="N42" s="2">
        <v>11.956035</v>
      </c>
      <c r="O42" s="15">
        <v>2.3398800000000004</v>
      </c>
      <c r="P42" s="45">
        <v>14.295915000000001</v>
      </c>
      <c r="Q42" s="19">
        <v>37.74</v>
      </c>
      <c r="R42" s="16">
        <v>1240</v>
      </c>
      <c r="S42" s="17">
        <v>0.05</v>
      </c>
      <c r="T42" s="54"/>
    </row>
    <row r="43" spans="1:20" x14ac:dyDescent="0.25">
      <c r="A43" s="6">
        <v>43922</v>
      </c>
      <c r="B43" s="2">
        <v>54.95</v>
      </c>
      <c r="C43" s="2"/>
      <c r="D43" s="2"/>
      <c r="E43" s="32">
        <v>8.2005300000000005</v>
      </c>
      <c r="F43" s="49">
        <v>6.2694610778443127E-2</v>
      </c>
      <c r="G43" s="31">
        <v>23.54</v>
      </c>
      <c r="H43" s="119">
        <v>0.52800000000000002</v>
      </c>
      <c r="I43" s="49">
        <v>0.38464999999999999</v>
      </c>
      <c r="J43" s="49"/>
      <c r="K43" s="49"/>
      <c r="L43" s="44">
        <v>22.23412538922156</v>
      </c>
      <c r="M43" s="15">
        <v>9.5524000000000004</v>
      </c>
      <c r="N43" s="2">
        <v>9.0747800000000005</v>
      </c>
      <c r="O43" s="15">
        <v>2.6542472799999999</v>
      </c>
      <c r="P43" s="45">
        <v>11.72902728</v>
      </c>
      <c r="Q43" s="2">
        <v>42.81044</v>
      </c>
      <c r="R43" s="16">
        <v>1240</v>
      </c>
      <c r="S43" s="17">
        <v>0.05</v>
      </c>
      <c r="T43" s="54"/>
    </row>
    <row r="44" spans="1:20" x14ac:dyDescent="0.25">
      <c r="A44" s="60">
        <v>43952</v>
      </c>
      <c r="B44" s="2">
        <v>54.95</v>
      </c>
      <c r="C44" s="2"/>
      <c r="D44" s="2"/>
      <c r="E44" s="32">
        <v>8.2181899999999999</v>
      </c>
      <c r="F44" s="49">
        <v>5.7165668662674661E-2</v>
      </c>
      <c r="G44" s="72">
        <v>26.31</v>
      </c>
      <c r="H44" s="119">
        <v>0.55600000000000005</v>
      </c>
      <c r="I44" s="49">
        <v>0.38464999999999999</v>
      </c>
      <c r="J44" s="49"/>
      <c r="K44" s="49"/>
      <c r="L44" s="44">
        <v>19.423994331337333</v>
      </c>
      <c r="M44" s="45">
        <v>12.408200000000001</v>
      </c>
      <c r="N44" s="2">
        <v>11.787789999999999</v>
      </c>
      <c r="O44" s="15">
        <v>2.6996040000000003</v>
      </c>
      <c r="P44" s="45">
        <v>14.487394</v>
      </c>
      <c r="Q44" s="2">
        <v>43.542000000000002</v>
      </c>
      <c r="R44" s="16">
        <v>1240</v>
      </c>
      <c r="S44" s="17">
        <v>0.05</v>
      </c>
      <c r="T44" s="54"/>
    </row>
    <row r="45" spans="1:20" x14ac:dyDescent="0.25">
      <c r="A45" s="60">
        <v>43983</v>
      </c>
      <c r="B45" s="2">
        <v>54.95</v>
      </c>
      <c r="C45" s="2"/>
      <c r="D45" s="2"/>
      <c r="E45" s="32">
        <v>8.2450100000000006</v>
      </c>
      <c r="F45" s="49">
        <v>5.7165668662674661E-2</v>
      </c>
      <c r="G45" s="31">
        <v>26.31</v>
      </c>
      <c r="H45" s="119">
        <v>0.59</v>
      </c>
      <c r="I45" s="49">
        <v>0.38464999999999999</v>
      </c>
      <c r="J45" s="49"/>
      <c r="K45" s="49"/>
      <c r="L45" s="44">
        <v>19.363174331337326</v>
      </c>
      <c r="M45" s="45">
        <v>15.0497</v>
      </c>
      <c r="N45" s="2">
        <v>14.297215</v>
      </c>
      <c r="O45" s="15">
        <v>2.6873900000000002</v>
      </c>
      <c r="P45" s="45">
        <v>16.984604999999998</v>
      </c>
      <c r="Q45" s="2">
        <v>43.344999999999999</v>
      </c>
      <c r="R45" s="16">
        <v>1240</v>
      </c>
      <c r="S45" s="17">
        <v>0.05</v>
      </c>
      <c r="T45" s="54"/>
    </row>
    <row r="46" spans="1:20" x14ac:dyDescent="0.25">
      <c r="A46" s="6">
        <v>44013</v>
      </c>
      <c r="B46" s="2">
        <v>54.95</v>
      </c>
      <c r="C46" s="2"/>
      <c r="D46" s="2"/>
      <c r="E46" s="32">
        <v>8.421990000000001</v>
      </c>
      <c r="F46" s="49">
        <v>5.7165668662674661E-2</v>
      </c>
      <c r="G46" s="31">
        <v>26.31</v>
      </c>
      <c r="H46" s="72">
        <v>0.57799999999999996</v>
      </c>
      <c r="I46" s="49">
        <v>0.38464999999999999</v>
      </c>
      <c r="J46" s="49"/>
      <c r="K46" s="49"/>
      <c r="L46" s="44">
        <v>19.198194331337326</v>
      </c>
      <c r="M46" s="45">
        <v>16.311299999999999</v>
      </c>
      <c r="N46" s="2">
        <v>15.495734999999998</v>
      </c>
      <c r="O46" s="15">
        <v>2.6503760000000001</v>
      </c>
      <c r="P46" s="45">
        <v>18.146110999999998</v>
      </c>
      <c r="Q46" s="44">
        <v>42.747999999999998</v>
      </c>
      <c r="R46" s="16">
        <v>1240</v>
      </c>
      <c r="S46" s="17">
        <v>0.05</v>
      </c>
      <c r="T46" s="54"/>
    </row>
    <row r="47" spans="1:20" x14ac:dyDescent="0.25">
      <c r="A47" s="6">
        <v>44044</v>
      </c>
      <c r="B47" s="49">
        <v>54.95</v>
      </c>
      <c r="C47" s="49"/>
      <c r="D47" s="49"/>
      <c r="E47" s="32">
        <v>8.42225</v>
      </c>
      <c r="F47" s="49">
        <v>5.7165668662674661E-2</v>
      </c>
      <c r="G47" s="31">
        <v>26.31</v>
      </c>
      <c r="H47" s="72">
        <v>0.49</v>
      </c>
      <c r="I47" s="49">
        <v>0.38464999999999999</v>
      </c>
      <c r="J47" s="49"/>
      <c r="K47" s="49"/>
      <c r="L47" s="44">
        <v>19.28593433133733</v>
      </c>
      <c r="M47" s="45">
        <v>16.566199999999998</v>
      </c>
      <c r="N47" s="2">
        <v>15.737889999999998</v>
      </c>
      <c r="O47" s="15">
        <v>2.6653180000000001</v>
      </c>
      <c r="P47" s="45">
        <v>18.403207999999999</v>
      </c>
      <c r="Q47" s="44">
        <v>42.988999999999997</v>
      </c>
      <c r="R47" s="16">
        <v>1240</v>
      </c>
      <c r="S47" s="17">
        <v>0.05</v>
      </c>
      <c r="T47" s="54"/>
    </row>
    <row r="48" spans="1:20" x14ac:dyDescent="0.25">
      <c r="A48" s="6">
        <v>44075</v>
      </c>
      <c r="B48" s="49">
        <v>54.95</v>
      </c>
      <c r="C48" s="49"/>
      <c r="D48" s="49"/>
      <c r="E48" s="32">
        <v>8.4298099999999998</v>
      </c>
      <c r="F48" s="49">
        <v>5.7165668662674661E-2</v>
      </c>
      <c r="G48" s="31">
        <v>26.31</v>
      </c>
      <c r="H48" s="72">
        <v>0.496</v>
      </c>
      <c r="I48" s="49">
        <v>0.38464999999999999</v>
      </c>
      <c r="J48" s="49"/>
      <c r="K48" s="49"/>
      <c r="L48" s="44">
        <v>19.272374331337325</v>
      </c>
      <c r="M48" s="45">
        <v>15.9841</v>
      </c>
      <c r="N48" s="2">
        <v>15.184894999999999</v>
      </c>
      <c r="O48" s="15">
        <v>2.643618</v>
      </c>
      <c r="P48" s="45">
        <v>17.828513000000001</v>
      </c>
      <c r="Q48" s="44">
        <v>42.639000000000003</v>
      </c>
      <c r="R48" s="16">
        <v>1240</v>
      </c>
      <c r="S48" s="17">
        <v>0.05</v>
      </c>
      <c r="T48" s="54"/>
    </row>
    <row r="49" spans="1:20" x14ac:dyDescent="0.25">
      <c r="A49" s="6">
        <v>44105</v>
      </c>
      <c r="B49" s="49">
        <v>54.95</v>
      </c>
      <c r="C49" s="49"/>
      <c r="D49" s="49"/>
      <c r="E49" s="32">
        <v>8.5438399999999994</v>
      </c>
      <c r="F49" s="49">
        <v>5.7165668662674661E-2</v>
      </c>
      <c r="G49" s="31">
        <v>26.31</v>
      </c>
      <c r="H49" s="72">
        <v>0.56200000000000006</v>
      </c>
      <c r="I49" s="49">
        <v>0.38464999999999999</v>
      </c>
      <c r="J49" s="49"/>
      <c r="K49" s="49"/>
      <c r="L49" s="44">
        <v>19.09234433133733</v>
      </c>
      <c r="M49" s="45">
        <v>15.745879500000001</v>
      </c>
      <c r="N49" s="2">
        <v>14.958585525</v>
      </c>
      <c r="O49" s="15">
        <v>2.634938</v>
      </c>
      <c r="P49" s="45">
        <v>17.593523525000002</v>
      </c>
      <c r="Q49" s="44">
        <v>42.499000000000002</v>
      </c>
      <c r="R49" s="16">
        <v>1240</v>
      </c>
      <c r="S49" s="17">
        <v>0.05</v>
      </c>
      <c r="T49" s="54"/>
    </row>
    <row r="50" spans="1:20" x14ac:dyDescent="0.25">
      <c r="A50" s="6">
        <v>44136</v>
      </c>
      <c r="B50" s="49">
        <v>54.95</v>
      </c>
      <c r="C50" s="49"/>
      <c r="D50" s="49"/>
      <c r="E50" s="72">
        <v>8.55274</v>
      </c>
      <c r="F50" s="49">
        <v>5.7165668662674661E-2</v>
      </c>
      <c r="G50" s="31">
        <v>26.31</v>
      </c>
      <c r="H50" s="120">
        <v>0.52400000000000002</v>
      </c>
      <c r="I50" s="49">
        <v>0.38464999999999999</v>
      </c>
      <c r="J50" s="49"/>
      <c r="K50" s="49"/>
      <c r="L50" s="44">
        <v>19.121444331337329</v>
      </c>
      <c r="M50" s="45">
        <v>15.609874500000002</v>
      </c>
      <c r="N50" s="2">
        <v>14.829380775000001</v>
      </c>
      <c r="O50" s="15">
        <v>2.6421300000000003</v>
      </c>
      <c r="P50" s="45">
        <v>17.471510775000002</v>
      </c>
      <c r="Q50" s="44">
        <v>42.615000000000002</v>
      </c>
      <c r="R50" s="16">
        <v>1240</v>
      </c>
      <c r="S50" s="17">
        <v>0.05</v>
      </c>
      <c r="T50" s="54"/>
    </row>
    <row r="51" spans="1:20" x14ac:dyDescent="0.25">
      <c r="A51" s="6">
        <v>44166</v>
      </c>
      <c r="B51" s="49">
        <v>54.95</v>
      </c>
      <c r="C51" s="49"/>
      <c r="D51" s="49"/>
      <c r="E51" s="72">
        <v>8.5608800000000009</v>
      </c>
      <c r="F51" s="49">
        <v>5.7165668662674661E-2</v>
      </c>
      <c r="G51" s="31">
        <v>26.31</v>
      </c>
      <c r="H51" s="72">
        <v>0.48499999999999999</v>
      </c>
      <c r="I51" s="49">
        <v>0.38464999999999999</v>
      </c>
      <c r="J51" s="49"/>
      <c r="K51" s="49"/>
      <c r="L51" s="44">
        <v>19.152304331337326</v>
      </c>
      <c r="M51" s="45">
        <v>17.945790500000001</v>
      </c>
      <c r="N51" s="2">
        <v>17.048500975</v>
      </c>
      <c r="O51" s="15">
        <v>2.652298</v>
      </c>
      <c r="P51" s="45">
        <v>19.700798974999998</v>
      </c>
      <c r="Q51" s="44">
        <v>42.779000000000003</v>
      </c>
      <c r="R51" s="16">
        <v>1240</v>
      </c>
      <c r="S51" s="17">
        <v>0.05</v>
      </c>
      <c r="T51" s="54"/>
    </row>
    <row r="52" spans="1:20" x14ac:dyDescent="0.25">
      <c r="A52" s="85">
        <v>44197</v>
      </c>
      <c r="B52" s="2">
        <v>58.35</v>
      </c>
      <c r="C52" s="2"/>
      <c r="D52" s="2"/>
      <c r="E52" s="72">
        <v>8.6507900000000006</v>
      </c>
      <c r="F52" s="49">
        <v>6.395209580838325E-2</v>
      </c>
      <c r="G52" s="31">
        <v>26.31</v>
      </c>
      <c r="H52" s="72">
        <v>0.51849999999999996</v>
      </c>
      <c r="I52" s="49">
        <v>0.35010000000000002</v>
      </c>
      <c r="J52" s="49"/>
      <c r="K52" s="49"/>
      <c r="L52" s="44">
        <v>22.456657904191616</v>
      </c>
      <c r="M52" s="45">
        <v>20.157644108</v>
      </c>
      <c r="N52" s="2">
        <v>19.149761902599998</v>
      </c>
      <c r="O52" s="15">
        <v>2.6294423199999999</v>
      </c>
      <c r="P52" s="45">
        <v>21.779204222599997</v>
      </c>
      <c r="Q52" s="44">
        <v>42.410359999999997</v>
      </c>
      <c r="R52" s="16">
        <v>1240</v>
      </c>
      <c r="S52" s="17">
        <v>0.05</v>
      </c>
    </row>
    <row r="53" spans="1:20" x14ac:dyDescent="0.25">
      <c r="A53" s="6">
        <v>44228</v>
      </c>
      <c r="B53" s="49">
        <v>58.35</v>
      </c>
      <c r="C53" s="49"/>
      <c r="D53" s="49"/>
      <c r="E53" s="72">
        <v>8.6481200000000005</v>
      </c>
      <c r="F53" s="49">
        <v>6.031936127744511E-2</v>
      </c>
      <c r="G53" s="72">
        <v>28.13</v>
      </c>
      <c r="H53" s="72">
        <v>0.496</v>
      </c>
      <c r="I53" s="49">
        <v>0.35010000000000002</v>
      </c>
      <c r="J53" s="49"/>
      <c r="K53" s="49"/>
      <c r="L53" s="44">
        <v>20.665460638722557</v>
      </c>
      <c r="M53" s="45">
        <v>22.666489447058819</v>
      </c>
      <c r="N53" s="2">
        <v>21.533164974705876</v>
      </c>
      <c r="O53" s="15">
        <v>2.6223592941176466</v>
      </c>
      <c r="P53" s="45">
        <v>24.155524268823523</v>
      </c>
      <c r="Q53" s="44">
        <v>42.296117647058814</v>
      </c>
      <c r="R53" s="16">
        <v>1240</v>
      </c>
      <c r="S53" s="17">
        <v>0.05</v>
      </c>
    </row>
    <row r="54" spans="1:20" x14ac:dyDescent="0.25">
      <c r="A54" s="6">
        <v>44256</v>
      </c>
      <c r="B54" s="49">
        <v>58.35</v>
      </c>
      <c r="C54" s="49"/>
      <c r="D54" s="49"/>
      <c r="E54" s="72">
        <v>8.6707400000000003</v>
      </c>
      <c r="F54" s="49">
        <v>6.031936127744511E-2</v>
      </c>
      <c r="G54" s="72">
        <v>28.13</v>
      </c>
      <c r="H54" s="72">
        <v>0.52900000000000003</v>
      </c>
      <c r="I54" s="49">
        <v>0.35010000000000002</v>
      </c>
      <c r="J54" s="49"/>
      <c r="K54" s="49"/>
      <c r="L54" s="44">
        <v>20.609840638722559</v>
      </c>
      <c r="M54" s="45">
        <v>24.721678800000003</v>
      </c>
      <c r="N54" s="2">
        <v>23.485594860000003</v>
      </c>
      <c r="O54" s="15">
        <v>2.9217305000000002</v>
      </c>
      <c r="P54" s="45">
        <v>26.407325360000002</v>
      </c>
      <c r="Q54" s="44">
        <v>42.652999999999999</v>
      </c>
      <c r="R54" s="16">
        <v>1370</v>
      </c>
      <c r="S54" s="74">
        <v>0.05</v>
      </c>
    </row>
    <row r="55" spans="1:20" x14ac:dyDescent="0.25">
      <c r="A55" s="6">
        <v>44287</v>
      </c>
      <c r="B55" s="2">
        <v>58.35</v>
      </c>
      <c r="C55" s="2"/>
      <c r="D55" s="2"/>
      <c r="E55" s="72">
        <v>8.8781800000000004</v>
      </c>
      <c r="F55" s="49">
        <v>6.031936127744511E-2</v>
      </c>
      <c r="G55" s="72">
        <v>28.13</v>
      </c>
      <c r="H55" s="72">
        <v>0.51400000000000001</v>
      </c>
      <c r="I55" s="49">
        <v>0.35010000000000002</v>
      </c>
      <c r="J55" s="49"/>
      <c r="K55" s="49"/>
      <c r="L55" s="44">
        <v>20.417400638722555</v>
      </c>
      <c r="M55" s="45">
        <v>25.693894</v>
      </c>
      <c r="N55" s="2">
        <v>24.409199299999997</v>
      </c>
      <c r="O55" s="15">
        <v>3.0235900000000004</v>
      </c>
      <c r="P55" s="45">
        <v>27.432789299999996</v>
      </c>
      <c r="Q55" s="44">
        <v>44.14</v>
      </c>
      <c r="R55" s="16">
        <v>1370</v>
      </c>
      <c r="S55" s="74">
        <v>0.05</v>
      </c>
    </row>
    <row r="56" spans="1:20" x14ac:dyDescent="0.25">
      <c r="A56" s="6">
        <v>44317</v>
      </c>
      <c r="B56" s="2">
        <v>58.35</v>
      </c>
      <c r="C56" s="2"/>
      <c r="D56" s="2"/>
      <c r="E56" s="72">
        <v>8.887080000000001</v>
      </c>
      <c r="F56" s="49">
        <v>6.031936127744511E-2</v>
      </c>
      <c r="G56" s="72">
        <v>28.13</v>
      </c>
      <c r="H56" s="72">
        <v>0.56699999999999995</v>
      </c>
      <c r="I56" s="49">
        <v>0.35010000000000002</v>
      </c>
      <c r="J56" s="49"/>
      <c r="K56" s="49"/>
      <c r="L56" s="44">
        <v>20.35550063872256</v>
      </c>
      <c r="M56" s="44">
        <v>26.088747299999998</v>
      </c>
      <c r="N56" s="2">
        <v>24.784309934999996</v>
      </c>
      <c r="O56" s="15">
        <v>3.0222885000000006</v>
      </c>
      <c r="P56" s="45">
        <v>27.806598434999998</v>
      </c>
      <c r="Q56" s="44">
        <v>44.121000000000002</v>
      </c>
      <c r="R56" s="16">
        <v>1370</v>
      </c>
      <c r="S56" s="74">
        <v>0.05</v>
      </c>
    </row>
    <row r="57" spans="1:20" ht="15.75" thickBot="1" x14ac:dyDescent="0.3">
      <c r="A57" s="131">
        <v>44348</v>
      </c>
      <c r="B57" s="93">
        <v>65.47</v>
      </c>
      <c r="C57" s="93"/>
      <c r="D57" s="93"/>
      <c r="E57" s="105">
        <v>8.8943899999999996</v>
      </c>
      <c r="F57" s="96">
        <v>7.4530938123752513E-2</v>
      </c>
      <c r="G57" s="105">
        <v>28.13</v>
      </c>
      <c r="H57" s="105">
        <v>0.52500000000000002</v>
      </c>
      <c r="I57" s="96">
        <v>0.39282</v>
      </c>
      <c r="J57" s="96"/>
      <c r="K57" s="96"/>
      <c r="L57" s="102">
        <v>27.453259061876246</v>
      </c>
      <c r="M57" s="102">
        <v>26.3</v>
      </c>
      <c r="N57" s="93">
        <v>24.984999999999999</v>
      </c>
      <c r="O57" s="106">
        <v>3.0124930000000005</v>
      </c>
      <c r="P57" s="99">
        <v>27.997492999999999</v>
      </c>
      <c r="Q57" s="102">
        <v>43.978000000000002</v>
      </c>
      <c r="R57" s="107">
        <v>1370</v>
      </c>
      <c r="S57" s="108">
        <v>0.05</v>
      </c>
    </row>
    <row r="58" spans="1:20" ht="15.75" thickTop="1" x14ac:dyDescent="0.25">
      <c r="A58" s="132">
        <v>44378</v>
      </c>
      <c r="B58" s="2">
        <v>65.81</v>
      </c>
      <c r="C58" s="2">
        <v>56.78</v>
      </c>
      <c r="D58" s="90">
        <v>9.0300000000000011</v>
      </c>
      <c r="E58" s="87">
        <v>7.1480879791344532E-3</v>
      </c>
      <c r="F58" s="49">
        <v>5.6517242948014232E-2</v>
      </c>
      <c r="G58" s="72">
        <v>28.13</v>
      </c>
      <c r="H58" s="72">
        <v>0.52500000000000002</v>
      </c>
      <c r="I58" s="49">
        <v>0.22607543759982129</v>
      </c>
      <c r="J58" s="49">
        <v>3.6190485840304577E-2</v>
      </c>
      <c r="K58" s="49"/>
      <c r="L58" s="44">
        <v>27.799068745632724</v>
      </c>
      <c r="M58" s="44">
        <v>26.3</v>
      </c>
      <c r="N58" s="2">
        <v>24.984999999999999</v>
      </c>
      <c r="O58" s="15">
        <v>2.9875527727272733</v>
      </c>
      <c r="P58" s="45">
        <v>27.972552772727273</v>
      </c>
      <c r="Q58" s="44">
        <v>43.613909090909097</v>
      </c>
      <c r="R58" s="16">
        <v>1370</v>
      </c>
      <c r="S58" s="74">
        <v>0.05</v>
      </c>
    </row>
    <row r="59" spans="1:20" x14ac:dyDescent="0.25">
      <c r="A59" s="132">
        <v>44409</v>
      </c>
      <c r="B59" s="2">
        <v>70.813634576671703</v>
      </c>
      <c r="C59" s="2">
        <v>61.77</v>
      </c>
      <c r="D59" s="90">
        <v>9.0436345766716997</v>
      </c>
      <c r="E59" s="87">
        <v>6.988082216875538E-3</v>
      </c>
      <c r="F59" s="49">
        <v>6.6202857326565306E-2</v>
      </c>
      <c r="G59" s="72">
        <v>28.13</v>
      </c>
      <c r="H59" s="44">
        <v>0.58813734824972452</v>
      </c>
      <c r="I59" s="49">
        <v>0.25546527090437565</v>
      </c>
      <c r="J59" s="49">
        <v>4.2547499528157076E-2</v>
      </c>
      <c r="K59" s="49">
        <v>2.97</v>
      </c>
      <c r="L59" s="44">
        <v>29.710658941774312</v>
      </c>
      <c r="M59" s="44">
        <v>28.31</v>
      </c>
      <c r="N59" s="2">
        <v>26.894499999999997</v>
      </c>
      <c r="O59" s="15">
        <v>3.0011220000000005</v>
      </c>
      <c r="P59" s="45">
        <v>29.895621999999996</v>
      </c>
      <c r="Q59" s="44">
        <v>43.811999999999998</v>
      </c>
      <c r="R59" s="16">
        <v>1370</v>
      </c>
      <c r="S59" s="74">
        <v>0.05</v>
      </c>
    </row>
    <row r="60" spans="1:20" x14ac:dyDescent="0.25">
      <c r="A60" s="132">
        <v>44440</v>
      </c>
      <c r="B60" s="2">
        <v>70.409554232753763</v>
      </c>
      <c r="C60" s="2">
        <v>61.36</v>
      </c>
      <c r="D60" s="90">
        <v>9.0495542327537635</v>
      </c>
      <c r="E60" s="124">
        <v>6.8870050506704876E-3</v>
      </c>
      <c r="F60" s="49">
        <v>6.5368750194339409E-2</v>
      </c>
      <c r="G60" s="72">
        <v>28.13</v>
      </c>
      <c r="H60" s="44">
        <v>0.63461258153187572</v>
      </c>
      <c r="I60" s="49">
        <v>0.25299041855655607</v>
      </c>
      <c r="J60" s="49">
        <v>4.1954788327240096E-2</v>
      </c>
      <c r="K60" s="49">
        <v>2.97</v>
      </c>
      <c r="L60" s="44">
        <v>29.258186456339317</v>
      </c>
      <c r="M60" s="44">
        <v>27.98</v>
      </c>
      <c r="N60" s="2">
        <v>26.581</v>
      </c>
      <c r="O60" s="15">
        <v>2.9554885454545459</v>
      </c>
      <c r="P60" s="45">
        <v>29.536488545454546</v>
      </c>
      <c r="Q60" s="44">
        <v>43.145818181818179</v>
      </c>
      <c r="R60" s="16">
        <v>1370</v>
      </c>
      <c r="S60" s="74">
        <v>0.05</v>
      </c>
    </row>
    <row r="61" spans="1:20" x14ac:dyDescent="0.25">
      <c r="A61" s="6">
        <v>44470</v>
      </c>
      <c r="B61" s="44">
        <v>70.409999999999954</v>
      </c>
      <c r="C61" s="90">
        <v>61.22</v>
      </c>
      <c r="D61" s="2">
        <v>9.1899999999999551</v>
      </c>
      <c r="E61" s="124">
        <v>6.8339976853212291E-3</v>
      </c>
      <c r="F61" s="49">
        <v>6.5084107558368354E-2</v>
      </c>
      <c r="G61" s="72">
        <v>28.13</v>
      </c>
      <c r="H61" s="44">
        <v>0.67423622025625618</v>
      </c>
      <c r="I61" s="49">
        <v>0.25295013920983078</v>
      </c>
      <c r="J61" s="49">
        <v>4.1725992388417635E-2</v>
      </c>
      <c r="K61" s="49">
        <v>2.8824469675202491</v>
      </c>
      <c r="L61" s="44">
        <v>29.166722575381559</v>
      </c>
      <c r="M61" s="44">
        <v>27.94</v>
      </c>
      <c r="N61" s="2">
        <v>26.542999999999999</v>
      </c>
      <c r="O61" s="15">
        <v>2.9239567500000008</v>
      </c>
      <c r="P61" s="45">
        <v>29.466956750000001</v>
      </c>
      <c r="Q61" s="44">
        <v>42.685500000000005</v>
      </c>
      <c r="R61" s="16">
        <v>1370</v>
      </c>
      <c r="S61" s="74">
        <v>0.05</v>
      </c>
    </row>
    <row r="62" spans="1:20" s="80" customFormat="1" x14ac:dyDescent="0.25">
      <c r="A62" s="125" t="s">
        <v>51</v>
      </c>
      <c r="B62" s="47">
        <f>SUM(B4:B61)-SUM('[2]Gasolina SúperLUC'!C2:C59)</f>
        <v>0</v>
      </c>
      <c r="C62" s="47">
        <f>SUM(C4:C61)-SUM('[2]Gasolina SúperLUC'!E2:E59)</f>
        <v>0</v>
      </c>
      <c r="D62" s="47">
        <f>SUM(D4:D61)-SUM('[2]Gasolina SúperLUC'!D2:D59)</f>
        <v>0</v>
      </c>
      <c r="E62" s="47">
        <f>SUM(E4:E61)-SUM('[2]Gasolina SúperLUC'!F2:F59)</f>
        <v>0</v>
      </c>
      <c r="F62" s="47">
        <f>SUM(F4:F61)-SUM('[2]Gasolina SúperLUC'!G2:G59)</f>
        <v>-2.693413173651571E-3</v>
      </c>
      <c r="G62" s="47">
        <f>SUM(G4:G61)-SUM('[2]Gasolina SúperLUC'!H2:H59)</f>
        <v>0</v>
      </c>
      <c r="H62" s="47">
        <f>SUM(H4:H61)-SUM('[2]Gasolina SúperLUC'!I2:I59)</f>
        <v>4.2369104108530564E-4</v>
      </c>
      <c r="I62" s="47">
        <f>SUM(I4:I61)-SUM('[2]Gasolina SúperLUC'!J2:J59)</f>
        <v>0</v>
      </c>
      <c r="J62" s="47">
        <f>SUM(J4:J61)-SUM('[2]Gasolina SúperLUC'!K2:K59)</f>
        <v>0</v>
      </c>
      <c r="K62" s="47">
        <f>SUM(K4:K61)-SUM('[2]Gasolina SúperLUC'!M2:M59)</f>
        <v>0</v>
      </c>
      <c r="L62" s="47">
        <f>SUM(L4:L61)-SUM('[2]Gasolina SúperLUC'!L2:L59)</f>
        <v>2.2697221327234729E-3</v>
      </c>
      <c r="M62" s="47">
        <f>SUM(M4:M61)-SUM('[2]Gasolina SúperLUC'!N2:N59)</f>
        <v>0</v>
      </c>
      <c r="N62" s="47">
        <f>SUM(N4:N61)-SUM('[2]Gasolina SúperLUC'!O2:O59)</f>
        <v>0</v>
      </c>
      <c r="O62" s="47">
        <f>SUM(O4:O61)-SUM('[2]Gasolina SúperLUC'!P2:P59)</f>
        <v>0</v>
      </c>
      <c r="P62" s="47">
        <f>SUM(P4:P61)-SUM('[2]Gasolina SúperLUC'!Q2:Q59)</f>
        <v>0</v>
      </c>
      <c r="Q62" s="47">
        <f>SUM(Q4:Q61)-SUM('[2]Gasolina SúperLUC'!R2:R59)</f>
        <v>0</v>
      </c>
      <c r="R62" s="47">
        <f>SUM(R4:R61)-SUM('[2]Gasolina SúperLUC'!S2:S59)</f>
        <v>0</v>
      </c>
      <c r="S62" s="47">
        <f>SUM(S4:S61)-SUM('[2]Gasolina SúperLUC'!T2:T59)</f>
        <v>0</v>
      </c>
    </row>
    <row r="63" spans="1:20" ht="15.75" x14ac:dyDescent="0.3">
      <c r="A63" s="103" t="s">
        <v>26</v>
      </c>
      <c r="B63" s="88" t="s">
        <v>22</v>
      </c>
      <c r="C63" s="88"/>
      <c r="D63" s="88"/>
      <c r="E63" s="40"/>
      <c r="F63" s="40"/>
      <c r="G63" s="19"/>
      <c r="S63" s="1"/>
    </row>
    <row r="64" spans="1:20" ht="15.75" x14ac:dyDescent="0.3">
      <c r="A64" s="103" t="s">
        <v>27</v>
      </c>
      <c r="B64" s="88" t="s">
        <v>35</v>
      </c>
      <c r="C64" s="114" t="s">
        <v>23</v>
      </c>
      <c r="D64" s="88"/>
      <c r="E64" s="19"/>
      <c r="F64" s="19"/>
      <c r="S64" s="1"/>
    </row>
    <row r="65" spans="1:19" ht="15.75" x14ac:dyDescent="0.3">
      <c r="A65" s="103" t="s">
        <v>36</v>
      </c>
      <c r="B65" s="88" t="s">
        <v>48</v>
      </c>
      <c r="C65" s="128" t="s">
        <v>49</v>
      </c>
      <c r="D65" s="128"/>
      <c r="E65" s="40"/>
      <c r="F65" s="40"/>
      <c r="S65" s="1"/>
    </row>
    <row r="66" spans="1:19" ht="15.75" x14ac:dyDescent="0.3">
      <c r="A66" s="103" t="s">
        <v>43</v>
      </c>
      <c r="B66" s="88" t="s">
        <v>40</v>
      </c>
      <c r="C66" s="114" t="s">
        <v>42</v>
      </c>
      <c r="E66" s="15"/>
      <c r="F66" s="15"/>
      <c r="G66" s="15"/>
      <c r="H66" s="15"/>
      <c r="S66" s="1"/>
    </row>
    <row r="67" spans="1:19" x14ac:dyDescent="0.25">
      <c r="A67" s="20"/>
      <c r="E67" s="15"/>
      <c r="F67" s="15"/>
      <c r="G67" s="15"/>
      <c r="H67" s="15"/>
      <c r="S67" s="1"/>
    </row>
    <row r="68" spans="1:19" x14ac:dyDescent="0.25">
      <c r="A68" s="20"/>
      <c r="E68" s="15"/>
      <c r="F68" s="15"/>
      <c r="G68" s="15"/>
      <c r="H68" s="15"/>
      <c r="S68" s="1"/>
    </row>
    <row r="69" spans="1:19" x14ac:dyDescent="0.25">
      <c r="A69" s="20"/>
      <c r="E69" s="15"/>
      <c r="F69" s="15"/>
      <c r="G69" s="15"/>
      <c r="H69" s="15"/>
    </row>
    <row r="70" spans="1:19" x14ac:dyDescent="0.25">
      <c r="A70" s="20"/>
      <c r="E70" s="15"/>
      <c r="F70" s="15"/>
      <c r="G70" s="15"/>
      <c r="H70" s="15"/>
    </row>
    <row r="71" spans="1:19" x14ac:dyDescent="0.25">
      <c r="A71" s="20"/>
      <c r="E71" s="15"/>
      <c r="F71" s="15"/>
      <c r="G71" s="15"/>
      <c r="H71" s="15"/>
    </row>
    <row r="72" spans="1:19" x14ac:dyDescent="0.25">
      <c r="A72" s="20"/>
      <c r="E72" s="15"/>
      <c r="F72" s="15"/>
      <c r="G72" s="15"/>
      <c r="H72" s="15"/>
    </row>
    <row r="73" spans="1:19" x14ac:dyDescent="0.25">
      <c r="A73" s="20"/>
      <c r="E73" s="15"/>
      <c r="F73" s="15"/>
      <c r="G73" s="15"/>
      <c r="H73" s="15"/>
    </row>
    <row r="74" spans="1:19" x14ac:dyDescent="0.25">
      <c r="A74" s="20"/>
      <c r="E74" s="15"/>
      <c r="F74" s="15"/>
      <c r="G74" s="15"/>
      <c r="H74" s="15"/>
      <c r="I74" s="9"/>
      <c r="J74" s="9"/>
      <c r="K74" s="9"/>
      <c r="L74" s="9"/>
      <c r="M74" s="9"/>
      <c r="Q74" s="9"/>
      <c r="R74" s="9"/>
      <c r="S74" s="9"/>
    </row>
    <row r="75" spans="1:19" x14ac:dyDescent="0.25">
      <c r="A75" s="20"/>
      <c r="E75" s="15"/>
      <c r="F75" s="15"/>
      <c r="G75" s="15"/>
      <c r="H75" s="15"/>
      <c r="I75" s="9"/>
      <c r="J75" s="9"/>
      <c r="K75" s="9"/>
      <c r="L75" s="9"/>
      <c r="M75" s="9"/>
      <c r="Q75" s="9"/>
      <c r="R75" s="9"/>
      <c r="S75" s="9"/>
    </row>
    <row r="76" spans="1:19" x14ac:dyDescent="0.25">
      <c r="A76" s="20"/>
      <c r="E76" s="15"/>
      <c r="F76" s="15"/>
      <c r="G76" s="15"/>
      <c r="H76" s="15"/>
      <c r="I76" s="9"/>
      <c r="J76" s="9"/>
      <c r="K76" s="9"/>
      <c r="L76" s="9"/>
      <c r="M76" s="9"/>
      <c r="Q76" s="9"/>
      <c r="R76" s="9"/>
      <c r="S76" s="9"/>
    </row>
    <row r="77" spans="1:19" x14ac:dyDescent="0.25">
      <c r="A77" s="20"/>
      <c r="E77" s="15"/>
      <c r="F77" s="15"/>
      <c r="G77" s="15"/>
      <c r="H77" s="15"/>
      <c r="I77" s="9"/>
      <c r="J77" s="9"/>
      <c r="K77" s="9"/>
      <c r="L77" s="9"/>
      <c r="M77" s="9"/>
      <c r="Q77" s="9"/>
      <c r="R77" s="9"/>
      <c r="S77" s="9"/>
    </row>
    <row r="78" spans="1:19" x14ac:dyDescent="0.25">
      <c r="A78" s="20"/>
      <c r="E78" s="15"/>
      <c r="F78" s="15"/>
      <c r="G78" s="15"/>
      <c r="H78" s="15"/>
      <c r="I78" s="9"/>
      <c r="J78" s="9"/>
      <c r="K78" s="9"/>
      <c r="L78" s="9"/>
      <c r="M78" s="9"/>
      <c r="Q78" s="9"/>
      <c r="R78" s="9"/>
      <c r="S78" s="9"/>
    </row>
    <row r="79" spans="1:19" x14ac:dyDescent="0.25">
      <c r="A79" s="20"/>
      <c r="E79" s="15"/>
      <c r="F79" s="15"/>
      <c r="G79" s="15"/>
      <c r="H79" s="15"/>
      <c r="I79" s="9"/>
      <c r="J79" s="9"/>
      <c r="K79" s="9"/>
      <c r="L79" s="9"/>
      <c r="M79" s="9"/>
      <c r="Q79" s="9"/>
      <c r="R79" s="9"/>
      <c r="S79" s="9"/>
    </row>
    <row r="80" spans="1:19" x14ac:dyDescent="0.25">
      <c r="A80" s="20"/>
      <c r="E80" s="15"/>
      <c r="F80" s="15"/>
      <c r="G80" s="15"/>
      <c r="H80" s="15"/>
      <c r="I80" s="9"/>
      <c r="J80" s="9"/>
      <c r="K80" s="9"/>
      <c r="L80" s="9"/>
      <c r="M80" s="9"/>
      <c r="Q80" s="9"/>
      <c r="R80" s="9"/>
      <c r="S80" s="9"/>
    </row>
    <row r="81" spans="1:19" x14ac:dyDescent="0.25">
      <c r="A81" s="20"/>
      <c r="E81" s="15"/>
      <c r="F81" s="15"/>
      <c r="G81" s="15"/>
      <c r="H81" s="15"/>
      <c r="I81" s="9"/>
      <c r="J81" s="9"/>
      <c r="K81" s="9"/>
      <c r="L81" s="9"/>
      <c r="M81" s="9"/>
      <c r="Q81" s="9"/>
      <c r="R81" s="9"/>
      <c r="S81" s="9"/>
    </row>
    <row r="82" spans="1:19" x14ac:dyDescent="0.25">
      <c r="A82" s="20"/>
      <c r="E82" s="15"/>
      <c r="F82" s="15"/>
      <c r="G82" s="15"/>
      <c r="H82" s="15"/>
      <c r="I82" s="9"/>
      <c r="J82" s="9"/>
      <c r="K82" s="9"/>
      <c r="L82" s="9"/>
      <c r="M82" s="9"/>
      <c r="Q82" s="9"/>
      <c r="R82" s="9"/>
      <c r="S82" s="9"/>
    </row>
    <row r="83" spans="1:19" x14ac:dyDescent="0.25">
      <c r="A83" s="20"/>
      <c r="E83" s="15"/>
      <c r="F83" s="15"/>
      <c r="G83" s="15"/>
      <c r="I83" s="9"/>
      <c r="J83" s="9"/>
      <c r="K83" s="9"/>
      <c r="L83" s="9"/>
      <c r="M83" s="9"/>
      <c r="Q83" s="9"/>
      <c r="R83" s="9"/>
      <c r="S83" s="9"/>
    </row>
    <row r="84" spans="1:19" x14ac:dyDescent="0.25">
      <c r="A84" s="20"/>
      <c r="E84" s="15"/>
      <c r="F84" s="15"/>
      <c r="G84" s="15"/>
      <c r="H84" s="15"/>
      <c r="I84" s="9"/>
      <c r="J84" s="9"/>
      <c r="K84" s="9"/>
      <c r="L84" s="9"/>
      <c r="M84" s="9"/>
      <c r="Q84" s="9"/>
      <c r="R84" s="9"/>
      <c r="S84" s="9"/>
    </row>
    <row r="85" spans="1:19" x14ac:dyDescent="0.25">
      <c r="A85" s="20"/>
      <c r="E85" s="15"/>
      <c r="F85" s="15"/>
      <c r="G85" s="15"/>
      <c r="H85" s="15"/>
      <c r="I85" s="9"/>
      <c r="J85" s="9"/>
      <c r="K85" s="9"/>
      <c r="L85" s="9"/>
      <c r="M85" s="9"/>
      <c r="Q85" s="9"/>
      <c r="R85" s="9"/>
      <c r="S85" s="9"/>
    </row>
    <row r="86" spans="1:19" x14ac:dyDescent="0.25">
      <c r="A86" s="20"/>
      <c r="E86" s="15"/>
      <c r="F86" s="15"/>
      <c r="G86" s="15"/>
      <c r="H86" s="15"/>
      <c r="I86" s="9"/>
      <c r="J86" s="9"/>
      <c r="K86" s="9"/>
      <c r="L86" s="9"/>
      <c r="M86" s="9"/>
      <c r="Q86" s="9"/>
      <c r="R86" s="9"/>
      <c r="S86" s="9"/>
    </row>
    <row r="87" spans="1:19" x14ac:dyDescent="0.25">
      <c r="A87" s="20"/>
      <c r="G87" s="15"/>
      <c r="I87" s="9"/>
      <c r="J87" s="9"/>
      <c r="K87" s="9"/>
      <c r="L87" s="9"/>
      <c r="M87" s="9"/>
      <c r="Q87" s="9"/>
      <c r="R87" s="9"/>
      <c r="S87" s="9"/>
    </row>
    <row r="88" spans="1:19" x14ac:dyDescent="0.25">
      <c r="A88" s="20"/>
      <c r="E88" s="15"/>
      <c r="F88" s="15"/>
      <c r="H88" s="15"/>
      <c r="I88" s="9"/>
      <c r="J88" s="9"/>
      <c r="K88" s="9"/>
      <c r="L88" s="9"/>
      <c r="M88" s="9"/>
      <c r="Q88" s="9"/>
      <c r="R88" s="9"/>
      <c r="S88" s="9"/>
    </row>
    <row r="89" spans="1:19" x14ac:dyDescent="0.25">
      <c r="A89" s="20"/>
      <c r="G89" s="15"/>
      <c r="I89" s="9"/>
      <c r="J89" s="9"/>
      <c r="K89" s="9"/>
      <c r="L89" s="9"/>
      <c r="M89" s="9"/>
      <c r="Q89" s="9"/>
      <c r="R89" s="9"/>
      <c r="S89" s="9"/>
    </row>
    <row r="90" spans="1:19" x14ac:dyDescent="0.25">
      <c r="A90" s="20"/>
      <c r="E90" s="15"/>
      <c r="F90" s="15"/>
      <c r="H90" s="15"/>
      <c r="I90" s="9"/>
      <c r="J90" s="9"/>
      <c r="K90" s="9"/>
      <c r="L90" s="9"/>
      <c r="M90" s="9"/>
      <c r="Q90" s="9"/>
      <c r="R90" s="9"/>
      <c r="S90" s="9"/>
    </row>
    <row r="91" spans="1:19" x14ac:dyDescent="0.25">
      <c r="A91" s="20"/>
      <c r="G91" s="15"/>
      <c r="I91" s="9"/>
      <c r="J91" s="9"/>
      <c r="K91" s="9"/>
      <c r="L91" s="9"/>
      <c r="M91" s="9"/>
      <c r="Q91" s="9"/>
      <c r="R91" s="9"/>
      <c r="S91" s="9"/>
    </row>
    <row r="92" spans="1:19" x14ac:dyDescent="0.25">
      <c r="A92" s="20"/>
      <c r="E92" s="15"/>
      <c r="F92" s="15"/>
      <c r="H92" s="15"/>
      <c r="I92" s="9"/>
      <c r="J92" s="9"/>
      <c r="K92" s="9"/>
      <c r="L92" s="9"/>
      <c r="M92" s="9"/>
      <c r="Q92" s="9"/>
      <c r="R92" s="9"/>
      <c r="S92" s="9"/>
    </row>
    <row r="93" spans="1:19" x14ac:dyDescent="0.25">
      <c r="A93" s="20"/>
      <c r="G93" s="15"/>
      <c r="I93" s="9"/>
      <c r="J93" s="9"/>
      <c r="K93" s="9"/>
      <c r="L93" s="9"/>
      <c r="M93" s="9"/>
      <c r="Q93" s="9"/>
      <c r="R93" s="9"/>
      <c r="S93" s="9"/>
    </row>
    <row r="94" spans="1:19" x14ac:dyDescent="0.25">
      <c r="A94" s="20"/>
      <c r="E94" s="15"/>
      <c r="F94" s="15"/>
      <c r="G94" s="15"/>
      <c r="H94" s="15"/>
      <c r="I94" s="9"/>
      <c r="J94" s="9"/>
      <c r="K94" s="9"/>
      <c r="L94" s="9"/>
      <c r="M94" s="9"/>
      <c r="Q94" s="9"/>
      <c r="R94" s="9"/>
      <c r="S94" s="9"/>
    </row>
    <row r="95" spans="1:19" x14ac:dyDescent="0.25">
      <c r="A95" s="20"/>
      <c r="G95" s="15"/>
      <c r="I95" s="9"/>
      <c r="J95" s="9"/>
      <c r="K95" s="9"/>
      <c r="L95" s="9"/>
      <c r="M95" s="9"/>
      <c r="Q95" s="9"/>
      <c r="R95" s="9"/>
      <c r="S95" s="9"/>
    </row>
    <row r="96" spans="1:19" x14ac:dyDescent="0.25">
      <c r="A96" s="20"/>
      <c r="E96" s="15"/>
      <c r="F96" s="15"/>
      <c r="H96" s="15"/>
      <c r="I96" s="9"/>
      <c r="J96" s="9"/>
      <c r="K96" s="9"/>
      <c r="L96" s="9"/>
      <c r="M96" s="9"/>
      <c r="Q96" s="9"/>
      <c r="R96" s="9"/>
      <c r="S96" s="9"/>
    </row>
    <row r="97" spans="1:19" x14ac:dyDescent="0.25">
      <c r="A97" s="20"/>
      <c r="G97" s="15"/>
      <c r="I97" s="9"/>
      <c r="J97" s="9"/>
      <c r="K97" s="9"/>
      <c r="L97" s="9"/>
      <c r="M97" s="9"/>
      <c r="Q97" s="9"/>
      <c r="R97" s="9"/>
      <c r="S97" s="9"/>
    </row>
    <row r="98" spans="1:19" x14ac:dyDescent="0.25">
      <c r="A98" s="20"/>
      <c r="E98" s="15"/>
      <c r="F98" s="15"/>
      <c r="H98" s="15"/>
      <c r="I98" s="9"/>
      <c r="J98" s="9"/>
      <c r="K98" s="9"/>
      <c r="L98" s="9"/>
      <c r="M98" s="9"/>
      <c r="Q98" s="9"/>
      <c r="R98" s="9"/>
      <c r="S98" s="9"/>
    </row>
    <row r="99" spans="1:19" x14ac:dyDescent="0.25">
      <c r="A99" s="20"/>
      <c r="G99" s="15"/>
      <c r="I99" s="9"/>
      <c r="J99" s="9"/>
      <c r="K99" s="9"/>
      <c r="L99" s="9"/>
      <c r="M99" s="9"/>
      <c r="Q99" s="9"/>
      <c r="R99" s="9"/>
      <c r="S99" s="9"/>
    </row>
    <row r="100" spans="1:19" x14ac:dyDescent="0.25">
      <c r="A100" s="20"/>
      <c r="E100" s="15"/>
      <c r="F100" s="15"/>
      <c r="H100" s="15"/>
      <c r="I100" s="9"/>
      <c r="J100" s="9"/>
      <c r="K100" s="9"/>
      <c r="L100" s="9"/>
      <c r="M100" s="9"/>
      <c r="Q100" s="9"/>
      <c r="R100" s="9"/>
      <c r="S100" s="9"/>
    </row>
    <row r="101" spans="1:19" x14ac:dyDescent="0.25">
      <c r="A101" s="20"/>
      <c r="G101" s="15"/>
      <c r="I101" s="9"/>
      <c r="J101" s="9"/>
      <c r="K101" s="9"/>
      <c r="L101" s="9"/>
      <c r="M101" s="9"/>
      <c r="Q101" s="9"/>
      <c r="R101" s="9"/>
      <c r="S101" s="9"/>
    </row>
    <row r="102" spans="1:19" x14ac:dyDescent="0.25">
      <c r="A102" s="20"/>
      <c r="E102" s="15"/>
      <c r="F102" s="15"/>
      <c r="H102" s="15"/>
      <c r="I102" s="9"/>
      <c r="J102" s="9"/>
      <c r="K102" s="9"/>
      <c r="L102" s="9"/>
      <c r="M102" s="9"/>
      <c r="Q102" s="9"/>
      <c r="R102" s="9"/>
      <c r="S102" s="9"/>
    </row>
    <row r="103" spans="1:19" x14ac:dyDescent="0.25">
      <c r="A103" s="20"/>
      <c r="G103" s="15"/>
      <c r="I103" s="9"/>
      <c r="J103" s="9"/>
      <c r="K103" s="9"/>
      <c r="L103" s="9"/>
      <c r="M103" s="9"/>
      <c r="Q103" s="9"/>
      <c r="R103" s="9"/>
      <c r="S103" s="9"/>
    </row>
    <row r="104" spans="1:19" x14ac:dyDescent="0.25">
      <c r="A104" s="20"/>
      <c r="E104" s="15"/>
      <c r="F104" s="15"/>
      <c r="H104" s="15"/>
      <c r="I104" s="9"/>
      <c r="J104" s="9"/>
      <c r="K104" s="9"/>
      <c r="L104" s="9"/>
      <c r="M104" s="9"/>
      <c r="Q104" s="9"/>
      <c r="R104" s="9"/>
      <c r="S104" s="9"/>
    </row>
    <row r="105" spans="1:19" x14ac:dyDescent="0.25">
      <c r="A105" s="20"/>
      <c r="G105" s="15"/>
      <c r="I105" s="9"/>
      <c r="J105" s="9"/>
      <c r="K105" s="9"/>
      <c r="L105" s="9"/>
      <c r="M105" s="9"/>
      <c r="Q105" s="9"/>
      <c r="R105" s="9"/>
      <c r="S105" s="9"/>
    </row>
    <row r="106" spans="1:19" x14ac:dyDescent="0.25">
      <c r="A106" s="20"/>
      <c r="E106" s="15"/>
      <c r="F106" s="15"/>
      <c r="H106" s="15"/>
      <c r="I106" s="9"/>
      <c r="J106" s="9"/>
      <c r="K106" s="9"/>
      <c r="L106" s="9"/>
      <c r="M106" s="9"/>
      <c r="Q106" s="9"/>
      <c r="R106" s="9"/>
      <c r="S106" s="9"/>
    </row>
    <row r="107" spans="1:19" x14ac:dyDescent="0.25">
      <c r="A107" s="20"/>
      <c r="E107" s="15"/>
      <c r="G107" s="15"/>
      <c r="I107" s="9"/>
      <c r="J107" s="9"/>
      <c r="K107" s="9"/>
      <c r="L107" s="9"/>
      <c r="M107" s="9"/>
      <c r="Q107" s="9"/>
      <c r="R107" s="9"/>
      <c r="S107" s="9"/>
    </row>
    <row r="108" spans="1:19" x14ac:dyDescent="0.25">
      <c r="A108" s="20"/>
      <c r="E108" s="15"/>
      <c r="F108" s="15"/>
      <c r="H108" s="15"/>
      <c r="I108" s="9"/>
      <c r="J108" s="9"/>
      <c r="K108" s="9"/>
      <c r="L108" s="9"/>
      <c r="M108" s="9"/>
      <c r="Q108" s="9"/>
      <c r="R108" s="9"/>
      <c r="S108" s="9"/>
    </row>
    <row r="109" spans="1:19" x14ac:dyDescent="0.25">
      <c r="A109" s="20"/>
      <c r="G109" s="15"/>
      <c r="I109" s="9"/>
      <c r="J109" s="9"/>
      <c r="K109" s="9"/>
      <c r="L109" s="9"/>
      <c r="M109" s="9"/>
      <c r="Q109" s="9"/>
      <c r="R109" s="9"/>
      <c r="S109" s="9"/>
    </row>
    <row r="110" spans="1:19" x14ac:dyDescent="0.25">
      <c r="A110" s="20"/>
      <c r="E110" s="15"/>
      <c r="F110" s="15"/>
      <c r="H110" s="15"/>
      <c r="I110" s="9"/>
      <c r="J110" s="9"/>
      <c r="K110" s="9"/>
      <c r="L110" s="9"/>
      <c r="M110" s="9"/>
      <c r="Q110" s="9"/>
      <c r="R110" s="9"/>
      <c r="S110" s="9"/>
    </row>
    <row r="111" spans="1:19" x14ac:dyDescent="0.25">
      <c r="A111" s="20"/>
      <c r="G111" s="15"/>
      <c r="I111" s="9"/>
      <c r="J111" s="9"/>
      <c r="K111" s="9"/>
      <c r="L111" s="9"/>
      <c r="M111" s="9"/>
      <c r="Q111" s="9"/>
      <c r="R111" s="9"/>
      <c r="S111" s="9"/>
    </row>
    <row r="112" spans="1:19" x14ac:dyDescent="0.25">
      <c r="A112" s="20"/>
      <c r="E112" s="15"/>
      <c r="F112" s="15"/>
      <c r="H112" s="15"/>
      <c r="I112" s="9"/>
      <c r="J112" s="9"/>
      <c r="K112" s="9"/>
      <c r="L112" s="9"/>
      <c r="M112" s="9"/>
      <c r="Q112" s="9"/>
      <c r="R112" s="9"/>
      <c r="S112" s="9"/>
    </row>
    <row r="113" spans="1:19" x14ac:dyDescent="0.25">
      <c r="A113" s="20"/>
      <c r="G113" s="2"/>
      <c r="I113" s="9"/>
      <c r="J113" s="9"/>
      <c r="K113" s="9"/>
      <c r="L113" s="9"/>
      <c r="M113" s="9"/>
      <c r="Q113" s="9"/>
      <c r="R113" s="9"/>
      <c r="S113" s="9"/>
    </row>
    <row r="114" spans="1:19" x14ac:dyDescent="0.25">
      <c r="A114" s="21"/>
      <c r="E114" s="15"/>
      <c r="F114" s="15"/>
      <c r="H114" s="15"/>
    </row>
    <row r="115" spans="1:19" x14ac:dyDescent="0.25">
      <c r="A115" s="21"/>
      <c r="G115" s="2"/>
    </row>
    <row r="116" spans="1:19" x14ac:dyDescent="0.25">
      <c r="A116" s="21"/>
      <c r="E116" s="15"/>
      <c r="F116" s="15"/>
      <c r="H116" s="15"/>
    </row>
    <row r="117" spans="1:19" x14ac:dyDescent="0.25">
      <c r="A117" s="21"/>
      <c r="G117" s="2"/>
    </row>
    <row r="118" spans="1:19" x14ac:dyDescent="0.25">
      <c r="A118" s="21"/>
      <c r="E118" s="15"/>
      <c r="F118" s="15"/>
      <c r="H118" s="15"/>
    </row>
    <row r="119" spans="1:19" x14ac:dyDescent="0.25">
      <c r="A119" s="21"/>
      <c r="G119" s="2"/>
      <c r="H119" s="15"/>
    </row>
    <row r="120" spans="1:19" x14ac:dyDescent="0.25">
      <c r="A120" s="21"/>
      <c r="E120" s="15"/>
      <c r="F120" s="15"/>
      <c r="H120" s="15"/>
    </row>
    <row r="121" spans="1:19" x14ac:dyDescent="0.25">
      <c r="A121" s="21"/>
      <c r="G121" s="2"/>
    </row>
    <row r="122" spans="1:19" x14ac:dyDescent="0.25">
      <c r="A122" s="21"/>
      <c r="E122" s="15"/>
      <c r="F122" s="15"/>
      <c r="H122" s="15"/>
    </row>
    <row r="123" spans="1:19" x14ac:dyDescent="0.25">
      <c r="A123" s="21"/>
      <c r="G123" s="2"/>
    </row>
    <row r="124" spans="1:19" x14ac:dyDescent="0.25">
      <c r="A124" s="21"/>
      <c r="E124" s="15"/>
      <c r="F124" s="15"/>
      <c r="H124" s="15"/>
    </row>
    <row r="125" spans="1:19" x14ac:dyDescent="0.25">
      <c r="A125" s="21"/>
      <c r="G125" s="2"/>
    </row>
    <row r="126" spans="1:19" x14ac:dyDescent="0.25">
      <c r="A126" s="21"/>
      <c r="E126" s="15"/>
      <c r="F126" s="15"/>
      <c r="H126" s="15"/>
    </row>
    <row r="127" spans="1:19" x14ac:dyDescent="0.25">
      <c r="A127" s="21"/>
      <c r="G127" s="2"/>
    </row>
    <row r="128" spans="1:19" x14ac:dyDescent="0.25">
      <c r="A128" s="22"/>
      <c r="E128" s="15"/>
      <c r="F128" s="15"/>
      <c r="H128" s="15"/>
      <c r="I128" s="9"/>
      <c r="J128" s="9"/>
      <c r="K128" s="9"/>
      <c r="L128" s="9"/>
      <c r="M128" s="9"/>
      <c r="Q128" s="9"/>
      <c r="R128" s="9"/>
      <c r="S128" s="9"/>
    </row>
    <row r="129" spans="1:19" x14ac:dyDescent="0.25">
      <c r="A129" s="22"/>
      <c r="G129" s="2"/>
      <c r="I129" s="9"/>
      <c r="J129" s="9"/>
      <c r="K129" s="9"/>
      <c r="L129" s="9"/>
      <c r="M129" s="9"/>
      <c r="Q129" s="9"/>
      <c r="R129" s="9"/>
      <c r="S129" s="9"/>
    </row>
    <row r="130" spans="1:19" x14ac:dyDescent="0.25">
      <c r="A130" s="22"/>
      <c r="E130" s="15"/>
      <c r="F130" s="15"/>
      <c r="H130" s="15"/>
      <c r="I130" s="9"/>
      <c r="J130" s="9"/>
      <c r="K130" s="9"/>
      <c r="L130" s="9"/>
      <c r="M130" s="9"/>
      <c r="Q130" s="9"/>
      <c r="R130" s="9"/>
      <c r="S130" s="9"/>
    </row>
    <row r="131" spans="1:19" x14ac:dyDescent="0.25">
      <c r="A131" s="22"/>
      <c r="G131" s="2"/>
      <c r="I131" s="9"/>
      <c r="J131" s="9"/>
      <c r="K131" s="9"/>
      <c r="L131" s="9"/>
      <c r="M131" s="9"/>
      <c r="Q131" s="9"/>
      <c r="R131" s="9"/>
      <c r="S131" s="9"/>
    </row>
    <row r="132" spans="1:19" x14ac:dyDescent="0.25">
      <c r="A132" s="22"/>
      <c r="E132" s="15"/>
      <c r="F132" s="15"/>
      <c r="H132" s="15"/>
      <c r="I132" s="9"/>
      <c r="J132" s="9"/>
      <c r="K132" s="9"/>
      <c r="L132" s="9"/>
      <c r="M132" s="9"/>
      <c r="Q132" s="9"/>
      <c r="R132" s="9"/>
      <c r="S132" s="9"/>
    </row>
    <row r="133" spans="1:19" x14ac:dyDescent="0.25">
      <c r="A133" s="22"/>
      <c r="G133" s="2"/>
      <c r="I133" s="9"/>
      <c r="J133" s="9"/>
      <c r="K133" s="9"/>
      <c r="L133" s="9"/>
      <c r="M133" s="9"/>
      <c r="Q133" s="9"/>
      <c r="R133" s="9"/>
      <c r="S133" s="9"/>
    </row>
    <row r="134" spans="1:19" x14ac:dyDescent="0.25">
      <c r="A134" s="22"/>
      <c r="E134" s="15"/>
      <c r="F134" s="15"/>
      <c r="H134" s="15"/>
      <c r="I134" s="9"/>
      <c r="J134" s="9"/>
      <c r="K134" s="9"/>
      <c r="L134" s="9"/>
      <c r="M134" s="9"/>
      <c r="Q134" s="9"/>
      <c r="R134" s="9"/>
      <c r="S134" s="9"/>
    </row>
    <row r="135" spans="1:19" x14ac:dyDescent="0.25">
      <c r="A135" s="22"/>
      <c r="G135" s="2"/>
      <c r="I135" s="9"/>
      <c r="J135" s="9"/>
      <c r="K135" s="9"/>
      <c r="L135" s="9"/>
      <c r="M135" s="9"/>
      <c r="Q135" s="9"/>
      <c r="R135" s="9"/>
      <c r="S135" s="9"/>
    </row>
    <row r="136" spans="1:19" x14ac:dyDescent="0.25">
      <c r="A136" s="22"/>
      <c r="E136" s="15"/>
      <c r="F136" s="15"/>
      <c r="H136" s="15"/>
      <c r="I136" s="9"/>
      <c r="J136" s="9"/>
      <c r="K136" s="9"/>
      <c r="L136" s="9"/>
      <c r="M136" s="9"/>
      <c r="Q136" s="9"/>
      <c r="R136" s="9"/>
      <c r="S136" s="9"/>
    </row>
    <row r="137" spans="1:19" x14ac:dyDescent="0.25">
      <c r="A137" s="22"/>
      <c r="G137" s="2"/>
      <c r="I137" s="9"/>
      <c r="J137" s="9"/>
      <c r="K137" s="9"/>
      <c r="L137" s="9"/>
      <c r="M137" s="9"/>
      <c r="Q137" s="9"/>
      <c r="R137" s="9"/>
      <c r="S137" s="9"/>
    </row>
    <row r="138" spans="1:19" x14ac:dyDescent="0.25">
      <c r="A138" s="22"/>
      <c r="E138" s="15"/>
      <c r="F138" s="15"/>
      <c r="H138" s="15"/>
      <c r="I138" s="9"/>
      <c r="J138" s="9"/>
      <c r="K138" s="9"/>
      <c r="L138" s="9"/>
      <c r="M138" s="9"/>
      <c r="Q138" s="9"/>
      <c r="R138" s="9"/>
      <c r="S138" s="9"/>
    </row>
    <row r="139" spans="1:19" x14ac:dyDescent="0.25">
      <c r="A139" s="22"/>
      <c r="G139" s="2"/>
      <c r="I139" s="9"/>
      <c r="J139" s="9"/>
      <c r="K139" s="9"/>
      <c r="L139" s="9"/>
      <c r="M139" s="9"/>
      <c r="Q139" s="9"/>
      <c r="R139" s="9"/>
      <c r="S139" s="9"/>
    </row>
    <row r="140" spans="1:19" x14ac:dyDescent="0.25">
      <c r="A140" s="22"/>
      <c r="E140" s="15"/>
      <c r="F140" s="15"/>
      <c r="H140" s="15"/>
    </row>
    <row r="141" spans="1:19" x14ac:dyDescent="0.25">
      <c r="A141" s="22"/>
      <c r="G141" s="2"/>
    </row>
    <row r="142" spans="1:19" x14ac:dyDescent="0.25">
      <c r="A142" s="22"/>
      <c r="E142" s="15"/>
      <c r="F142" s="15"/>
      <c r="H142" s="15"/>
    </row>
    <row r="143" spans="1:19" x14ac:dyDescent="0.25">
      <c r="A143" s="22"/>
      <c r="G143" s="2"/>
      <c r="H143" s="15"/>
    </row>
    <row r="144" spans="1:19" x14ac:dyDescent="0.25">
      <c r="A144" s="22"/>
      <c r="E144" s="15"/>
      <c r="F144" s="15"/>
      <c r="H144" s="15"/>
    </row>
    <row r="145" spans="1:21" x14ac:dyDescent="0.25">
      <c r="A145" s="22"/>
      <c r="G145" s="2"/>
    </row>
    <row r="146" spans="1:21" x14ac:dyDescent="0.25">
      <c r="A146" s="22"/>
      <c r="G146" s="2"/>
    </row>
    <row r="147" spans="1:21" x14ac:dyDescent="0.25">
      <c r="A147" s="22"/>
      <c r="G147" s="2"/>
    </row>
    <row r="148" spans="1:21" x14ac:dyDescent="0.25">
      <c r="A148" s="22"/>
    </row>
    <row r="149" spans="1:21" s="14" customFormat="1" x14ac:dyDescent="0.25">
      <c r="A149" s="22"/>
      <c r="G149" s="2"/>
      <c r="N149" s="9"/>
      <c r="O149" s="9"/>
      <c r="P149" s="9"/>
      <c r="T149" s="9"/>
      <c r="U149" s="9"/>
    </row>
  </sheetData>
  <sheetProtection sheet="1" objects="1" scenarios="1"/>
  <mergeCells count="1">
    <mergeCell ref="C65:D65"/>
  </mergeCells>
  <conditionalFormatting sqref="A31 A35 A50 A52 A54:A55">
    <cfRule type="expression" dxfId="114" priority="56">
      <formula>AND(I30&lt;&gt;"",I31&lt;&gt;"",(I31&lt;&gt;I30))</formula>
    </cfRule>
  </conditionalFormatting>
  <conditionalFormatting sqref="A32">
    <cfRule type="expression" dxfId="113" priority="55">
      <formula>AND(I31&lt;&gt;"",I32&lt;&gt;"",(I32&lt;&gt;I31))</formula>
    </cfRule>
  </conditionalFormatting>
  <conditionalFormatting sqref="A33">
    <cfRule type="expression" dxfId="112" priority="54">
      <formula>AND(I32&lt;&gt;"",I33&lt;&gt;"",(I33&lt;&gt;I32))</formula>
    </cfRule>
  </conditionalFormatting>
  <conditionalFormatting sqref="A34">
    <cfRule type="expression" dxfId="111" priority="53">
      <formula>AND(I33&lt;&gt;"",I34&lt;&gt;"",(I34&lt;&gt;I33))</formula>
    </cfRule>
  </conditionalFormatting>
  <conditionalFormatting sqref="B38:D40">
    <cfRule type="expression" dxfId="110" priority="49">
      <formula>AND(B37&lt;&gt;"",B38&lt;&gt;"",(B38&lt;&gt;B37))</formula>
    </cfRule>
  </conditionalFormatting>
  <conditionalFormatting sqref="A40">
    <cfRule type="expression" dxfId="109" priority="48">
      <formula>AND(I39&lt;&gt;"",I40&lt;&gt;"",(I40&lt;&gt;I39))</formula>
    </cfRule>
  </conditionalFormatting>
  <conditionalFormatting sqref="B5:D35">
    <cfRule type="expression" dxfId="108" priority="57">
      <formula>AND(B4&lt;&gt;"",B5&lt;&gt;"",(B5&lt;&gt;B4))</formula>
    </cfRule>
  </conditionalFormatting>
  <conditionalFormatting sqref="A36:A37">
    <cfRule type="expression" dxfId="107" priority="52">
      <formula>AND(I35&lt;&gt;"",I36&lt;&gt;"",(I36&lt;&gt;I35))</formula>
    </cfRule>
  </conditionalFormatting>
  <conditionalFormatting sqref="B36:D37">
    <cfRule type="expression" dxfId="106" priority="51">
      <formula>AND(B35&lt;&gt;"",B36&lt;&gt;"",(B36&lt;&gt;B35))</formula>
    </cfRule>
  </conditionalFormatting>
  <conditionalFormatting sqref="A38:A39">
    <cfRule type="expression" dxfId="105" priority="50">
      <formula>AND(I37&lt;&gt;"",I38&lt;&gt;"",(I38&lt;&gt;I37))</formula>
    </cfRule>
  </conditionalFormatting>
  <conditionalFormatting sqref="A41">
    <cfRule type="expression" dxfId="104" priority="47">
      <formula>AND(I40&lt;&gt;"",I41&lt;&gt;"",(I41&lt;&gt;I40))</formula>
    </cfRule>
  </conditionalFormatting>
  <conditionalFormatting sqref="B41:D41">
    <cfRule type="expression" dxfId="103" priority="46">
      <formula>AND(B40&lt;&gt;"",B41&lt;&gt;"",(B41&lt;&gt;B40))</formula>
    </cfRule>
  </conditionalFormatting>
  <conditionalFormatting sqref="A42">
    <cfRule type="expression" dxfId="102" priority="45">
      <formula>AND(I41&lt;&gt;"",I42&lt;&gt;"",(I42&lt;&gt;I41))</formula>
    </cfRule>
  </conditionalFormatting>
  <conditionalFormatting sqref="B42:D42">
    <cfRule type="expression" dxfId="101" priority="44">
      <formula>AND(B41&lt;&gt;"",B42&lt;&gt;"",(B42&lt;&gt;B41))</formula>
    </cfRule>
  </conditionalFormatting>
  <conditionalFormatting sqref="A43">
    <cfRule type="expression" dxfId="100" priority="43">
      <formula>AND(I42&lt;&gt;"",I43&lt;&gt;"",(I43&lt;&gt;I42))</formula>
    </cfRule>
  </conditionalFormatting>
  <conditionalFormatting sqref="B43:D44">
    <cfRule type="expression" dxfId="99" priority="42">
      <formula>AND(B42&lt;&gt;"",B43&lt;&gt;"",(B43&lt;&gt;B42))</formula>
    </cfRule>
  </conditionalFormatting>
  <conditionalFormatting sqref="A44">
    <cfRule type="expression" dxfId="98" priority="41">
      <formula>AND(I43&lt;&gt;"",I44&lt;&gt;"",(I44&lt;&gt;I43))</formula>
    </cfRule>
  </conditionalFormatting>
  <conditionalFormatting sqref="A45">
    <cfRule type="expression" dxfId="97" priority="40">
      <formula>AND(I44&lt;&gt;"",I45&lt;&gt;"",(I45&lt;&gt;I44))</formula>
    </cfRule>
  </conditionalFormatting>
  <conditionalFormatting sqref="B45:D45">
    <cfRule type="expression" dxfId="96" priority="39">
      <formula>AND(B44&lt;&gt;"",B45&lt;&gt;"",(B45&lt;&gt;B44))</formula>
    </cfRule>
  </conditionalFormatting>
  <conditionalFormatting sqref="A46">
    <cfRule type="expression" dxfId="95" priority="38">
      <formula>AND(I45&lt;&gt;"",I46&lt;&gt;"",(I46&lt;&gt;I45))</formula>
    </cfRule>
  </conditionalFormatting>
  <conditionalFormatting sqref="B46:D46">
    <cfRule type="expression" dxfId="94" priority="37">
      <formula>AND(B45&lt;&gt;"",B46&lt;&gt;"",(B46&lt;&gt;B45))</formula>
    </cfRule>
  </conditionalFormatting>
  <conditionalFormatting sqref="A47:A48">
    <cfRule type="expression" dxfId="93" priority="36">
      <formula>AND(I46&lt;&gt;"",I47&lt;&gt;"",(I47&lt;&gt;I46))</formula>
    </cfRule>
  </conditionalFormatting>
  <conditionalFormatting sqref="A4:A48 A50 A52 A54:A55">
    <cfRule type="expression" dxfId="92" priority="35">
      <formula>YEAR(A4)&lt;&gt;YEAR(A3)</formula>
    </cfRule>
  </conditionalFormatting>
  <conditionalFormatting sqref="B4:D51">
    <cfRule type="expression" dxfId="91" priority="34">
      <formula>B4&lt;&gt;B3</formula>
    </cfRule>
  </conditionalFormatting>
  <conditionalFormatting sqref="B4:D54">
    <cfRule type="expression" dxfId="90" priority="33">
      <formula>B4&lt;&gt;B3</formula>
    </cfRule>
  </conditionalFormatting>
  <conditionalFormatting sqref="G4:G54 G64:G2007">
    <cfRule type="expression" dxfId="89" priority="32">
      <formula>AND(G4&lt;&gt;"",G4&lt;&gt;G3)</formula>
    </cfRule>
  </conditionalFormatting>
  <conditionalFormatting sqref="G44">
    <cfRule type="expression" dxfId="88" priority="31">
      <formula>AND(G44&lt;&gt;"",G41&lt;&gt;"",G44&lt;&gt;G41)</formula>
    </cfRule>
  </conditionalFormatting>
  <conditionalFormatting sqref="B52:D52">
    <cfRule type="expression" dxfId="87" priority="30">
      <formula>AND(B51&lt;&gt;"",B52&lt;&gt;"",(B52&lt;&gt;B51))</formula>
    </cfRule>
  </conditionalFormatting>
  <conditionalFormatting sqref="B52:D52">
    <cfRule type="expression" dxfId="86" priority="29">
      <formula>B52&lt;&gt;B51</formula>
    </cfRule>
  </conditionalFormatting>
  <conditionalFormatting sqref="B55:D56">
    <cfRule type="expression" dxfId="85" priority="28">
      <formula>AND(B54&lt;&gt;"",B55&lt;&gt;"",(B55&lt;&gt;B54))</formula>
    </cfRule>
  </conditionalFormatting>
  <conditionalFormatting sqref="G55:G61">
    <cfRule type="expression" dxfId="84" priority="27">
      <formula>AND(G55&lt;&gt;"",G55&lt;&gt;G54)</formula>
    </cfRule>
  </conditionalFormatting>
  <conditionalFormatting sqref="A49 A51 A53 A56:A59">
    <cfRule type="expression" dxfId="83" priority="26">
      <formula>MONTH(A49)=1</formula>
    </cfRule>
  </conditionalFormatting>
  <conditionalFormatting sqref="B57:D57 B58:C59">
    <cfRule type="expression" dxfId="82" priority="25">
      <formula>B57&lt;&gt;B56</formula>
    </cfRule>
  </conditionalFormatting>
  <conditionalFormatting sqref="B57:D57 B58:C59">
    <cfRule type="expression" dxfId="81" priority="24">
      <formula>AND(B56&lt;&gt;"",B57&lt;&gt;"",(B57&lt;&gt;B56))</formula>
    </cfRule>
  </conditionalFormatting>
  <conditionalFormatting sqref="B57:D57 B58:C59">
    <cfRule type="expression" dxfId="80" priority="23">
      <formula>B57&lt;&gt;B56</formula>
    </cfRule>
  </conditionalFormatting>
  <conditionalFormatting sqref="D58:D59">
    <cfRule type="expression" dxfId="79" priority="21">
      <formula>AND(D57&lt;&gt;"",D58&lt;&gt;"",(D58&lt;&gt;D57))</formula>
    </cfRule>
  </conditionalFormatting>
  <conditionalFormatting sqref="D58:D59">
    <cfRule type="expression" dxfId="78" priority="20">
      <formula>D58&lt;&gt;D57</formula>
    </cfRule>
  </conditionalFormatting>
  <conditionalFormatting sqref="D59">
    <cfRule type="expression" dxfId="77" priority="102">
      <formula>D63&lt;&gt;D59</formula>
    </cfRule>
  </conditionalFormatting>
  <conditionalFormatting sqref="A62">
    <cfRule type="expression" dxfId="76" priority="19">
      <formula>MONTH(A62)=1</formula>
    </cfRule>
  </conditionalFormatting>
  <conditionalFormatting sqref="B60">
    <cfRule type="expression" dxfId="75" priority="18">
      <formula>B60&lt;&gt;B59</formula>
    </cfRule>
  </conditionalFormatting>
  <conditionalFormatting sqref="B60">
    <cfRule type="expression" dxfId="74" priority="17">
      <formula>AND(B59&lt;&gt;"",B60&lt;&gt;"",(B60&lt;&gt;B59))</formula>
    </cfRule>
  </conditionalFormatting>
  <conditionalFormatting sqref="B60">
    <cfRule type="expression" dxfId="73" priority="16">
      <formula>B60&lt;&gt;B59</formula>
    </cfRule>
  </conditionalFormatting>
  <conditionalFormatting sqref="C60">
    <cfRule type="expression" dxfId="72" priority="15">
      <formula>C60&lt;&gt;C59</formula>
    </cfRule>
  </conditionalFormatting>
  <conditionalFormatting sqref="C60">
    <cfRule type="expression" dxfId="71" priority="14">
      <formula>AND(C59&lt;&gt;"",C60&lt;&gt;"",(C60&lt;&gt;C59))</formula>
    </cfRule>
  </conditionalFormatting>
  <conditionalFormatting sqref="C60">
    <cfRule type="expression" dxfId="70" priority="13">
      <formula>C60&lt;&gt;C59</formula>
    </cfRule>
  </conditionalFormatting>
  <conditionalFormatting sqref="A60:A61">
    <cfRule type="expression" dxfId="69" priority="12">
      <formula>MONTH(A60)=1</formula>
    </cfRule>
  </conditionalFormatting>
  <conditionalFormatting sqref="D58">
    <cfRule type="expression" dxfId="68" priority="103">
      <formula>D60&lt;&gt;D58</formula>
    </cfRule>
  </conditionalFormatting>
  <conditionalFormatting sqref="D60">
    <cfRule type="expression" dxfId="67" priority="10">
      <formula>AND(D59&lt;&gt;"",D60&lt;&gt;"",(D60&lt;&gt;D59))</formula>
    </cfRule>
  </conditionalFormatting>
  <conditionalFormatting sqref="D60">
    <cfRule type="expression" dxfId="66" priority="9">
      <formula>D60&lt;&gt;D59</formula>
    </cfRule>
  </conditionalFormatting>
  <conditionalFormatting sqref="D60">
    <cfRule type="expression" dxfId="65" priority="11">
      <formula>D64&lt;&gt;D60</formula>
    </cfRule>
  </conditionalFormatting>
  <conditionalFormatting sqref="C61">
    <cfRule type="expression" dxfId="64" priority="7">
      <formula>AND(F62&lt;&gt;"",C61&lt;&gt;"",(C61&lt;&gt;F62))</formula>
    </cfRule>
  </conditionalFormatting>
  <conditionalFormatting sqref="C61">
    <cfRule type="expression" dxfId="63" priority="6">
      <formula>C61&lt;&gt;F62</formula>
    </cfRule>
  </conditionalFormatting>
  <conditionalFormatting sqref="C61">
    <cfRule type="expression" dxfId="62" priority="8">
      <formula>F67&lt;&gt;C61</formula>
    </cfRule>
  </conditionalFormatting>
  <conditionalFormatting sqref="D61">
    <cfRule type="expression" dxfId="61" priority="5">
      <formula>D61&lt;&gt;D60</formula>
    </cfRule>
  </conditionalFormatting>
  <conditionalFormatting sqref="D61">
    <cfRule type="expression" dxfId="60" priority="4">
      <formula>AND(D60&lt;&gt;"",D61&lt;&gt;"",(D61&lt;&gt;D60))</formula>
    </cfRule>
  </conditionalFormatting>
  <conditionalFormatting sqref="D61">
    <cfRule type="expression" dxfId="59" priority="3">
      <formula>D61&lt;&gt;D60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6"/>
  <sheetViews>
    <sheetView showGridLines="0" zoomScaleNormal="100" workbookViewId="0">
      <pane xSplit="1" ySplit="3" topLeftCell="B47" activePane="bottomRight" state="frozen"/>
      <selection pane="topRight" activeCell="B1" sqref="B1"/>
      <selection pane="bottomLeft" activeCell="A4" sqref="A4"/>
      <selection pane="bottomRight" activeCell="A62" sqref="A62"/>
    </sheetView>
  </sheetViews>
  <sheetFormatPr baseColWidth="10" defaultRowHeight="15" x14ac:dyDescent="0.25"/>
  <cols>
    <col min="1" max="1" width="21.42578125" style="40" customWidth="1"/>
    <col min="2" max="2" width="14.28515625" style="40" customWidth="1"/>
    <col min="3" max="4" width="12.7109375" style="40" customWidth="1"/>
    <col min="5" max="5" width="13.5703125" style="40" customWidth="1"/>
    <col min="6" max="12" width="12.7109375" style="40" customWidth="1"/>
    <col min="13" max="13" width="13.5703125" style="40" customWidth="1"/>
    <col min="14" max="14" width="14.140625" style="40" customWidth="1"/>
    <col min="15" max="20" width="12.7109375" style="40" customWidth="1"/>
    <col min="21" max="22" width="12.7109375" style="36" customWidth="1"/>
    <col min="23" max="16384" width="11.42578125" style="36"/>
  </cols>
  <sheetData>
    <row r="1" spans="1:2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1" ht="15.75" thickBo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1" ht="120.75" thickBot="1" x14ac:dyDescent="0.3">
      <c r="A3" s="3" t="s">
        <v>11</v>
      </c>
      <c r="B3" s="13" t="s">
        <v>50</v>
      </c>
      <c r="C3" s="89" t="s">
        <v>39</v>
      </c>
      <c r="D3" s="89" t="s">
        <v>29</v>
      </c>
      <c r="E3" s="13" t="s">
        <v>28</v>
      </c>
      <c r="F3" s="13" t="s">
        <v>0</v>
      </c>
      <c r="G3" s="13" t="s">
        <v>1</v>
      </c>
      <c r="H3" s="13" t="s">
        <v>24</v>
      </c>
      <c r="I3" s="84" t="s">
        <v>30</v>
      </c>
      <c r="J3" s="13" t="s">
        <v>3</v>
      </c>
      <c r="K3" s="84" t="s">
        <v>31</v>
      </c>
      <c r="L3" s="84" t="s">
        <v>41</v>
      </c>
      <c r="M3" s="115" t="s">
        <v>38</v>
      </c>
      <c r="N3" s="89" t="s">
        <v>44</v>
      </c>
      <c r="O3" s="13" t="s">
        <v>7</v>
      </c>
      <c r="P3" s="13" t="s">
        <v>16</v>
      </c>
      <c r="Q3" s="115" t="s">
        <v>45</v>
      </c>
      <c r="R3" s="13" t="s">
        <v>5</v>
      </c>
      <c r="S3" s="13" t="s">
        <v>13</v>
      </c>
      <c r="T3" s="13" t="s">
        <v>8</v>
      </c>
    </row>
    <row r="4" spans="1:21" x14ac:dyDescent="0.25">
      <c r="A4" s="6">
        <v>42736</v>
      </c>
      <c r="B4" s="37">
        <v>41.8</v>
      </c>
      <c r="C4" s="104"/>
      <c r="D4" s="37"/>
      <c r="E4" s="37">
        <v>4.6696200000000001</v>
      </c>
      <c r="F4" s="57">
        <f t="shared" ref="F4:F39" si="0">IF(B4&lt;&gt;"",((B4-G4)/(1+0.002))*0.002,"")</f>
        <v>6.8387814534864685E-2</v>
      </c>
      <c r="G4" s="57">
        <f t="shared" ref="G4:G39" si="1">IF(B4&lt;&gt;"",B4-(B4/1.22),"")</f>
        <v>7.5377049180327873</v>
      </c>
      <c r="H4" s="37">
        <v>0.43980086107236099</v>
      </c>
      <c r="I4" s="49">
        <f>+B4*IF(YEAR(A4)&lt;2018,'TASA INF.'!$B$3,VLOOKUP(YEAR(A4),'TASA INF.'!$A$4:$B$13,2,0))</f>
        <v>0.41799999999999998</v>
      </c>
      <c r="J4" s="37">
        <v>3.25</v>
      </c>
      <c r="K4" s="49"/>
      <c r="L4" s="49"/>
      <c r="M4" s="49">
        <f t="shared" ref="M4:M35" si="2">B4-SUM(E4:K4)</f>
        <v>25.416486406359986</v>
      </c>
      <c r="N4" s="37">
        <v>14.6</v>
      </c>
      <c r="O4" s="44">
        <f t="shared" ref="O4:O39" si="3">IF(N4="","",N4*(1-T4))</f>
        <v>13.87</v>
      </c>
      <c r="P4" s="59">
        <f t="shared" ref="P4:P39" si="4">S4/1000*R4*T4</f>
        <v>1.7992936825600001</v>
      </c>
      <c r="Q4" s="44">
        <f t="shared" ref="Q4:Q39" si="5">IF(OR(O4="",P4=""),"",O4+P4)</f>
        <v>15.669293682559999</v>
      </c>
      <c r="R4" s="37">
        <f>+Gasolina!Q4</f>
        <v>28.643000000000001</v>
      </c>
      <c r="S4" s="38">
        <v>1256.3584000000001</v>
      </c>
      <c r="T4" s="8">
        <v>0.05</v>
      </c>
      <c r="U4" s="41"/>
    </row>
    <row r="5" spans="1:21" x14ac:dyDescent="0.25">
      <c r="A5" s="7">
        <v>42767</v>
      </c>
      <c r="B5" s="37">
        <v>41.8</v>
      </c>
      <c r="C5" s="37"/>
      <c r="D5" s="37"/>
      <c r="E5" s="37">
        <v>4.6696200000000001</v>
      </c>
      <c r="F5" s="57">
        <f t="shared" si="0"/>
        <v>6.8387814534864685E-2</v>
      </c>
      <c r="G5" s="57">
        <f t="shared" si="1"/>
        <v>7.5377049180327873</v>
      </c>
      <c r="H5" s="37">
        <v>0.39864610420977609</v>
      </c>
      <c r="I5" s="49">
        <f>+B5*IF(YEAR(A5)&lt;2018,'TASA INF.'!$B$3,VLOOKUP(YEAR(A5),'TASA INF.'!$A$4:$B$13,2,0))</f>
        <v>0.41799999999999998</v>
      </c>
      <c r="J5" s="37">
        <v>3.6800000000000006</v>
      </c>
      <c r="K5" s="49"/>
      <c r="L5" s="49"/>
      <c r="M5" s="49">
        <f t="shared" si="2"/>
        <v>25.027641163222569</v>
      </c>
      <c r="N5" s="37">
        <v>14.6</v>
      </c>
      <c r="O5" s="44">
        <f t="shared" si="3"/>
        <v>13.87</v>
      </c>
      <c r="P5" s="59">
        <f t="shared" si="4"/>
        <v>1.8772139576080002</v>
      </c>
      <c r="Q5" s="44">
        <f t="shared" si="5"/>
        <v>15.747213957608</v>
      </c>
      <c r="R5" s="37">
        <f>+Gasolina!Q5</f>
        <v>28.4618</v>
      </c>
      <c r="S5" s="38">
        <v>1319.1112000000001</v>
      </c>
      <c r="T5" s="8">
        <v>0.05</v>
      </c>
      <c r="U5" s="41"/>
    </row>
    <row r="6" spans="1:21" x14ac:dyDescent="0.25">
      <c r="A6" s="7">
        <v>42795</v>
      </c>
      <c r="B6" s="37">
        <v>41.8</v>
      </c>
      <c r="C6" s="37"/>
      <c r="D6" s="37"/>
      <c r="E6" s="37">
        <v>4.6696200000000001</v>
      </c>
      <c r="F6" s="57">
        <f t="shared" si="0"/>
        <v>6.8387814534864685E-2</v>
      </c>
      <c r="G6" s="57">
        <f t="shared" si="1"/>
        <v>7.5377049180327873</v>
      </c>
      <c r="H6" s="37">
        <v>0.45161183692595264</v>
      </c>
      <c r="I6" s="49">
        <f>+B6*IF(YEAR(A6)&lt;2018,'TASA INF.'!$B$3,VLOOKUP(YEAR(A6),'TASA INF.'!$A$4:$B$13,2,0))</f>
        <v>0.41799999999999998</v>
      </c>
      <c r="J6" s="37">
        <v>3.68</v>
      </c>
      <c r="K6" s="49"/>
      <c r="L6" s="49"/>
      <c r="M6" s="49">
        <f t="shared" si="2"/>
        <v>24.974675430506394</v>
      </c>
      <c r="N6" s="37">
        <v>13.7</v>
      </c>
      <c r="O6" s="44">
        <f t="shared" si="3"/>
        <v>13.014999999999999</v>
      </c>
      <c r="P6" s="59">
        <f t="shared" si="4"/>
        <v>1.95208713216</v>
      </c>
      <c r="Q6" s="44">
        <f>IF(OR(O6="",P6=""),"",O6+P6)</f>
        <v>14.96708713216</v>
      </c>
      <c r="R6" s="37">
        <f>+Gasolina!Q6</f>
        <v>28.416</v>
      </c>
      <c r="S6" s="38">
        <v>1373.9351999999999</v>
      </c>
      <c r="T6" s="8">
        <v>0.05</v>
      </c>
      <c r="U6" s="41"/>
    </row>
    <row r="7" spans="1:21" x14ac:dyDescent="0.25">
      <c r="A7" s="7">
        <v>42826</v>
      </c>
      <c r="B7" s="37">
        <v>41.8</v>
      </c>
      <c r="C7" s="37"/>
      <c r="D7" s="37"/>
      <c r="E7" s="37">
        <v>4.8744799999999993</v>
      </c>
      <c r="F7" s="57">
        <f t="shared" si="0"/>
        <v>6.8387814534864685E-2</v>
      </c>
      <c r="G7" s="57">
        <f t="shared" si="1"/>
        <v>7.5377049180327873</v>
      </c>
      <c r="H7" s="37">
        <v>0.47762702493247833</v>
      </c>
      <c r="I7" s="49">
        <f>+B7*IF(YEAR(A7)&lt;2018,'TASA INF.'!$B$3,VLOOKUP(YEAR(A7),'TASA INF.'!$A$4:$B$13,2,0))</f>
        <v>0.41799999999999998</v>
      </c>
      <c r="J7" s="37">
        <v>3.6800000000000006</v>
      </c>
      <c r="K7" s="49"/>
      <c r="L7" s="49"/>
      <c r="M7" s="49">
        <f t="shared" si="2"/>
        <v>24.743800242499869</v>
      </c>
      <c r="N7" s="37">
        <v>14.1</v>
      </c>
      <c r="O7" s="44">
        <f t="shared" si="3"/>
        <v>13.395</v>
      </c>
      <c r="P7" s="59">
        <f t="shared" si="4"/>
        <v>1.7025153885080002</v>
      </c>
      <c r="Q7" s="44">
        <f t="shared" si="5"/>
        <v>15.097515388508</v>
      </c>
      <c r="R7" s="37">
        <f>+Gasolina!Q7</f>
        <v>28.403300000000002</v>
      </c>
      <c r="S7" s="38">
        <v>1198.8152</v>
      </c>
      <c r="T7" s="8">
        <v>0.05</v>
      </c>
      <c r="U7" s="41"/>
    </row>
    <row r="8" spans="1:21" x14ac:dyDescent="0.25">
      <c r="A8" s="7">
        <v>42856</v>
      </c>
      <c r="B8" s="37">
        <v>41.8</v>
      </c>
      <c r="C8" s="37"/>
      <c r="D8" s="37"/>
      <c r="E8" s="37">
        <v>4.8744799999999993</v>
      </c>
      <c r="F8" s="57">
        <f t="shared" si="0"/>
        <v>6.8387814534864685E-2</v>
      </c>
      <c r="G8" s="57">
        <f t="shared" si="1"/>
        <v>7.5377049180327873</v>
      </c>
      <c r="H8" s="37">
        <v>0.43194662007793827</v>
      </c>
      <c r="I8" s="49">
        <f>+B8*IF(YEAR(A8)&lt;2018,'TASA INF.'!$B$3,VLOOKUP(YEAR(A8),'TASA INF.'!$A$4:$B$13,2,0))</f>
        <v>0.41799999999999998</v>
      </c>
      <c r="J8" s="37">
        <v>3.68</v>
      </c>
      <c r="K8" s="49"/>
      <c r="L8" s="49"/>
      <c r="M8" s="49">
        <f t="shared" si="2"/>
        <v>24.789480647354409</v>
      </c>
      <c r="N8" s="37">
        <v>13.3</v>
      </c>
      <c r="O8" s="44">
        <f t="shared" si="3"/>
        <v>12.635</v>
      </c>
      <c r="P8" s="58">
        <f t="shared" si="4"/>
        <v>1.7870528828679999</v>
      </c>
      <c r="Q8" s="44">
        <f t="shared" si="5"/>
        <v>14.422052882868</v>
      </c>
      <c r="R8" s="37">
        <f>+Gasolina!Q8</f>
        <v>28.1311</v>
      </c>
      <c r="S8" s="38">
        <v>1270.5175999999999</v>
      </c>
      <c r="T8" s="8">
        <v>0.05</v>
      </c>
      <c r="U8" s="41"/>
    </row>
    <row r="9" spans="1:21" x14ac:dyDescent="0.25">
      <c r="A9" s="7">
        <v>42887</v>
      </c>
      <c r="B9" s="37">
        <v>41.8</v>
      </c>
      <c r="C9" s="37"/>
      <c r="D9" s="37"/>
      <c r="E9" s="37">
        <v>4.8744799999999993</v>
      </c>
      <c r="F9" s="57">
        <f t="shared" si="0"/>
        <v>6.8387814534864685E-2</v>
      </c>
      <c r="G9" s="57">
        <f t="shared" si="1"/>
        <v>7.5377049180327873</v>
      </c>
      <c r="H9" s="37">
        <v>0.48976420188714448</v>
      </c>
      <c r="I9" s="49">
        <f>+B9*IF(YEAR(A9)&lt;2018,'TASA INF.'!$B$3,VLOOKUP(YEAR(A9),'TASA INF.'!$A$4:$B$13,2,0))</f>
        <v>0.41799999999999998</v>
      </c>
      <c r="J9" s="37">
        <v>3.6799999999999997</v>
      </c>
      <c r="K9" s="49"/>
      <c r="L9" s="49"/>
      <c r="M9" s="49">
        <f t="shared" si="2"/>
        <v>24.731663065545202</v>
      </c>
      <c r="N9" s="37">
        <v>12.587</v>
      </c>
      <c r="O9" s="44">
        <f t="shared" si="3"/>
        <v>11.957649999999999</v>
      </c>
      <c r="P9" s="58">
        <f t="shared" si="4"/>
        <v>1.9273008474719999</v>
      </c>
      <c r="Q9" s="44">
        <f t="shared" si="5"/>
        <v>13.884950847471998</v>
      </c>
      <c r="R9" s="37">
        <f>+Gasolina!Q9</f>
        <v>28.3644</v>
      </c>
      <c r="S9" s="38">
        <v>1358.9576</v>
      </c>
      <c r="T9" s="8">
        <v>0.05</v>
      </c>
      <c r="U9" s="41"/>
    </row>
    <row r="10" spans="1:21" x14ac:dyDescent="0.25">
      <c r="A10" s="7">
        <v>42917</v>
      </c>
      <c r="B10" s="49">
        <v>38.456000000000003</v>
      </c>
      <c r="C10" s="49"/>
      <c r="D10" s="49"/>
      <c r="E10" s="37">
        <v>4.9060699999999997</v>
      </c>
      <c r="F10" s="57">
        <f t="shared" si="0"/>
        <v>6.2916789372075524E-2</v>
      </c>
      <c r="G10" s="57">
        <f t="shared" si="1"/>
        <v>6.9346885245901646</v>
      </c>
      <c r="H10" s="37">
        <v>0.46157921469777602</v>
      </c>
      <c r="I10" s="49">
        <f>+B10*IF(YEAR(A10)&lt;2018,'TASA INF.'!$B$3,VLOOKUP(YEAR(A10),'TASA INF.'!$A$4:$B$13,2,0))</f>
        <v>0.38456000000000001</v>
      </c>
      <c r="J10" s="37">
        <v>3.21</v>
      </c>
      <c r="K10" s="49"/>
      <c r="L10" s="49"/>
      <c r="M10" s="49">
        <f t="shared" si="2"/>
        <v>22.496185471339988</v>
      </c>
      <c r="N10" s="37">
        <v>13.428000000000001</v>
      </c>
      <c r="O10" s="44">
        <f t="shared" si="3"/>
        <v>12.756600000000001</v>
      </c>
      <c r="P10" s="58">
        <f t="shared" si="4"/>
        <v>1.9007166259839998</v>
      </c>
      <c r="Q10" s="44">
        <f t="shared" si="5"/>
        <v>14.657316625984</v>
      </c>
      <c r="R10" s="37">
        <f>+Gasolina!Q10</f>
        <v>28.641400000000001</v>
      </c>
      <c r="S10" s="38">
        <v>1327.2511999999999</v>
      </c>
      <c r="T10" s="8">
        <v>0.05</v>
      </c>
      <c r="U10" s="41"/>
    </row>
    <row r="11" spans="1:21" x14ac:dyDescent="0.25">
      <c r="A11" s="7">
        <v>42948</v>
      </c>
      <c r="B11" s="37">
        <v>38.456000000000003</v>
      </c>
      <c r="C11" s="37"/>
      <c r="D11" s="37"/>
      <c r="E11" s="37">
        <v>4.9060699999999997</v>
      </c>
      <c r="F11" s="57">
        <f t="shared" si="0"/>
        <v>6.2916789372075524E-2</v>
      </c>
      <c r="G11" s="57">
        <f t="shared" si="1"/>
        <v>6.9346885245901646</v>
      </c>
      <c r="H11" s="37">
        <v>0.42609193553343599</v>
      </c>
      <c r="I11" s="49">
        <f>+B11*IF(YEAR(A11)&lt;2018,'TASA INF.'!$B$3,VLOOKUP(YEAR(A11),'TASA INF.'!$A$4:$B$13,2,0))</f>
        <v>0.38456000000000001</v>
      </c>
      <c r="J11" s="37">
        <v>3.21</v>
      </c>
      <c r="K11" s="49"/>
      <c r="L11" s="49"/>
      <c r="M11" s="49">
        <f t="shared" si="2"/>
        <v>22.531672750504327</v>
      </c>
      <c r="N11" s="37">
        <v>14.263999999999999</v>
      </c>
      <c r="O11" s="44">
        <f t="shared" si="3"/>
        <v>13.550799999999999</v>
      </c>
      <c r="P11" s="58">
        <f t="shared" si="4"/>
        <v>1.9965031944000005</v>
      </c>
      <c r="Q11" s="44">
        <f t="shared" si="5"/>
        <v>15.5473031944</v>
      </c>
      <c r="R11" s="37">
        <f>+Gasolina!Q11</f>
        <v>28.82</v>
      </c>
      <c r="S11" s="38">
        <v>1385.4984000000002</v>
      </c>
      <c r="T11" s="8">
        <v>0.05</v>
      </c>
      <c r="U11" s="41"/>
    </row>
    <row r="12" spans="1:21" x14ac:dyDescent="0.25">
      <c r="A12" s="7">
        <v>42979</v>
      </c>
      <c r="B12" s="37">
        <v>38.456000000000003</v>
      </c>
      <c r="C12" s="37"/>
      <c r="D12" s="37"/>
      <c r="E12" s="37">
        <v>4.9060699999999997</v>
      </c>
      <c r="F12" s="57">
        <f t="shared" si="0"/>
        <v>6.2916789372075524E-2</v>
      </c>
      <c r="G12" s="57">
        <f t="shared" si="1"/>
        <v>6.9346885245901646</v>
      </c>
      <c r="H12" s="37">
        <v>0.39350175571442997</v>
      </c>
      <c r="I12" s="49">
        <f>+B12*IF(YEAR(A12)&lt;2018,'TASA INF.'!$B$3,VLOOKUP(YEAR(A12),'TASA INF.'!$A$4:$B$13,2,0))</f>
        <v>0.38456000000000001</v>
      </c>
      <c r="J12" s="37">
        <v>3.21</v>
      </c>
      <c r="K12" s="49"/>
      <c r="L12" s="49"/>
      <c r="M12" s="49">
        <f t="shared" si="2"/>
        <v>22.564262930323334</v>
      </c>
      <c r="N12" s="37">
        <v>15.7</v>
      </c>
      <c r="O12" s="44">
        <f t="shared" si="3"/>
        <v>14.914999999999999</v>
      </c>
      <c r="P12" s="58">
        <f t="shared" si="4"/>
        <v>1.8159920064000001</v>
      </c>
      <c r="Q12" s="44">
        <f t="shared" si="5"/>
        <v>16.730992006400001</v>
      </c>
      <c r="R12" s="37">
        <f>+Gasolina!Q12</f>
        <v>28.951000000000001</v>
      </c>
      <c r="S12" s="38">
        <v>1254.528</v>
      </c>
      <c r="T12" s="8">
        <v>0.05</v>
      </c>
      <c r="U12" s="41"/>
    </row>
    <row r="13" spans="1:21" x14ac:dyDescent="0.25">
      <c r="A13" s="7">
        <v>43009</v>
      </c>
      <c r="B13" s="37">
        <v>38.456000000000003</v>
      </c>
      <c r="C13" s="37"/>
      <c r="D13" s="37"/>
      <c r="E13" s="37">
        <v>4.9705399999999997</v>
      </c>
      <c r="F13" s="57">
        <f t="shared" si="0"/>
        <v>6.2916789372075524E-2</v>
      </c>
      <c r="G13" s="57">
        <f t="shared" si="1"/>
        <v>6.9346885245901646</v>
      </c>
      <c r="H13" s="37">
        <v>0.450458189201565</v>
      </c>
      <c r="I13" s="49">
        <f>+B13*IF(YEAR(A13)&lt;2018,'TASA INF.'!$B$3,VLOOKUP(YEAR(A13),'TASA INF.'!$A$4:$B$13,2,0))</f>
        <v>0.38456000000000001</v>
      </c>
      <c r="J13" s="37">
        <v>3.21</v>
      </c>
      <c r="K13" s="49"/>
      <c r="L13" s="49"/>
      <c r="M13" s="49">
        <f t="shared" si="2"/>
        <v>22.442836496836197</v>
      </c>
      <c r="N13" s="37">
        <v>15.823</v>
      </c>
      <c r="O13" s="44">
        <f t="shared" si="3"/>
        <v>15.03185</v>
      </c>
      <c r="P13" s="58">
        <f t="shared" si="4"/>
        <v>1.8282863808000003</v>
      </c>
      <c r="Q13" s="44">
        <f t="shared" si="5"/>
        <v>16.8601363808</v>
      </c>
      <c r="R13" s="37">
        <f>+Gasolina!Q13</f>
        <v>29.146999999999998</v>
      </c>
      <c r="S13" s="38">
        <v>1254.528</v>
      </c>
      <c r="T13" s="8">
        <v>0.05</v>
      </c>
      <c r="U13" s="41"/>
    </row>
    <row r="14" spans="1:21" x14ac:dyDescent="0.25">
      <c r="A14" s="7">
        <v>43040</v>
      </c>
      <c r="B14" s="37">
        <v>38.456000000000003</v>
      </c>
      <c r="C14" s="37"/>
      <c r="D14" s="37"/>
      <c r="E14" s="37">
        <v>4.9705399999999997</v>
      </c>
      <c r="F14" s="57">
        <f t="shared" si="0"/>
        <v>6.2916789372075524E-2</v>
      </c>
      <c r="G14" s="57">
        <f t="shared" si="1"/>
        <v>6.9346885245901646</v>
      </c>
      <c r="H14" s="37">
        <v>0.4747411769512731</v>
      </c>
      <c r="I14" s="49">
        <f>+B14*IF(YEAR(A14)&lt;2018,'TASA INF.'!$B$3,VLOOKUP(YEAR(A14),'TASA INF.'!$A$4:$B$13,2,0))</f>
        <v>0.38456000000000001</v>
      </c>
      <c r="J14" s="37">
        <v>3.21</v>
      </c>
      <c r="K14" s="49"/>
      <c r="L14" s="49"/>
      <c r="M14" s="49">
        <f t="shared" si="2"/>
        <v>22.41855350908649</v>
      </c>
      <c r="N14" s="37">
        <v>16.719000000000001</v>
      </c>
      <c r="O14" s="44">
        <f t="shared" si="3"/>
        <v>15.883050000000001</v>
      </c>
      <c r="P14" s="58">
        <f t="shared" si="4"/>
        <v>1.8189401472000004</v>
      </c>
      <c r="Q14" s="44">
        <f t="shared" si="5"/>
        <v>17.7019901472</v>
      </c>
      <c r="R14" s="37">
        <f>+Gasolina!Q14</f>
        <v>28.998000000000001</v>
      </c>
      <c r="S14" s="38">
        <v>1254.528</v>
      </c>
      <c r="T14" s="8">
        <v>0.05</v>
      </c>
      <c r="U14" s="41"/>
    </row>
    <row r="15" spans="1:21" x14ac:dyDescent="0.25">
      <c r="A15" s="7">
        <v>43070</v>
      </c>
      <c r="B15" s="37">
        <v>38.456000000000003</v>
      </c>
      <c r="C15" s="37"/>
      <c r="D15" s="37"/>
      <c r="E15" s="37">
        <v>4.9705399999999997</v>
      </c>
      <c r="F15" s="57">
        <f t="shared" si="0"/>
        <v>6.2916789372075524E-2</v>
      </c>
      <c r="G15" s="57">
        <f t="shared" si="1"/>
        <v>6.9346885245901646</v>
      </c>
      <c r="H15" s="37">
        <v>0.49239059089529602</v>
      </c>
      <c r="I15" s="49">
        <f>+B15*IF(YEAR(A15)&lt;2018,'TASA INF.'!$B$3,VLOOKUP(YEAR(A15),'TASA INF.'!$A$4:$B$13,2,0))</f>
        <v>0.38456000000000001</v>
      </c>
      <c r="J15" s="37">
        <v>3.21</v>
      </c>
      <c r="K15" s="49"/>
      <c r="L15" s="49"/>
      <c r="M15" s="49">
        <f t="shared" si="2"/>
        <v>22.400904095142469</v>
      </c>
      <c r="N15" s="37">
        <v>16.076000000000001</v>
      </c>
      <c r="O15" s="44">
        <f t="shared" si="3"/>
        <v>15.2722</v>
      </c>
      <c r="P15" s="58">
        <f t="shared" si="4"/>
        <v>1.8127929600000003</v>
      </c>
      <c r="Q15" s="44">
        <f t="shared" si="5"/>
        <v>17.084992960000001</v>
      </c>
      <c r="R15" s="37">
        <f>+Gasolina!Q15</f>
        <v>28.9</v>
      </c>
      <c r="S15" s="38">
        <v>1254.528</v>
      </c>
      <c r="T15" s="8">
        <v>0.05</v>
      </c>
      <c r="U15" s="41"/>
    </row>
    <row r="16" spans="1:21" x14ac:dyDescent="0.25">
      <c r="A16" s="7">
        <v>43101</v>
      </c>
      <c r="B16" s="37">
        <v>40.4</v>
      </c>
      <c r="C16" s="37"/>
      <c r="D16" s="37"/>
      <c r="E16" s="37">
        <v>5</v>
      </c>
      <c r="F16" s="57">
        <f t="shared" si="0"/>
        <v>6.6097313569582136E-2</v>
      </c>
      <c r="G16" s="57">
        <f t="shared" si="1"/>
        <v>7.2852459016393425</v>
      </c>
      <c r="H16" s="37">
        <v>0.429075861856831</v>
      </c>
      <c r="I16" s="49">
        <f>+B16*IF(YEAR(A16)&lt;2018,'TASA INF.'!$B$3,VLOOKUP(YEAR(A16),'TASA INF.'!$A$4:$B$13,2,0))</f>
        <v>0.36360000000000003</v>
      </c>
      <c r="J16" s="37">
        <v>3.484</v>
      </c>
      <c r="K16" s="49"/>
      <c r="L16" s="49"/>
      <c r="M16" s="49">
        <f t="shared" si="2"/>
        <v>23.771980922934244</v>
      </c>
      <c r="N16" s="37">
        <v>17.489000000000001</v>
      </c>
      <c r="O16" s="44">
        <f t="shared" si="3"/>
        <v>16.614550000000001</v>
      </c>
      <c r="P16" s="58">
        <f t="shared" si="4"/>
        <v>1.7912778048</v>
      </c>
      <c r="Q16" s="44">
        <f t="shared" si="5"/>
        <v>18.405827804800001</v>
      </c>
      <c r="R16" s="37">
        <f>+Gasolina!Q16</f>
        <v>28.556999999999999</v>
      </c>
      <c r="S16" s="38">
        <v>1254.528</v>
      </c>
      <c r="T16" s="8">
        <v>0.05</v>
      </c>
      <c r="U16" s="41"/>
    </row>
    <row r="17" spans="1:21" x14ac:dyDescent="0.25">
      <c r="A17" s="7">
        <v>43132</v>
      </c>
      <c r="B17" s="37">
        <v>40.4</v>
      </c>
      <c r="C17" s="37"/>
      <c r="D17" s="37"/>
      <c r="E17" s="37">
        <v>5</v>
      </c>
      <c r="F17" s="57">
        <f t="shared" si="0"/>
        <v>6.6097313569582136E-2</v>
      </c>
      <c r="G17" s="57">
        <f t="shared" si="1"/>
        <v>7.2852459016393425</v>
      </c>
      <c r="H17" s="37">
        <v>0.49234912252211599</v>
      </c>
      <c r="I17" s="49">
        <f>+B17*IF(YEAR(A17)&lt;2018,'TASA INF.'!$B$3,VLOOKUP(YEAR(A17),'TASA INF.'!$A$4:$B$13,2,0))</f>
        <v>0.36360000000000003</v>
      </c>
      <c r="J17" s="37">
        <v>3.484</v>
      </c>
      <c r="K17" s="49"/>
      <c r="L17" s="49"/>
      <c r="M17" s="49">
        <f t="shared" si="2"/>
        <v>23.708707662268957</v>
      </c>
      <c r="N17" s="37">
        <v>16.684000000000001</v>
      </c>
      <c r="O17" s="44">
        <f t="shared" si="3"/>
        <v>15.8498</v>
      </c>
      <c r="P17" s="58">
        <f t="shared" si="4"/>
        <v>1.79083872</v>
      </c>
      <c r="Q17" s="44">
        <f t="shared" si="5"/>
        <v>17.640638719999998</v>
      </c>
      <c r="R17" s="37">
        <f>+Gasolina!Q17</f>
        <v>28.55</v>
      </c>
      <c r="S17" s="38">
        <v>1254.528</v>
      </c>
      <c r="T17" s="8">
        <v>0.05</v>
      </c>
      <c r="U17" s="41"/>
    </row>
    <row r="18" spans="1:21" x14ac:dyDescent="0.25">
      <c r="A18" s="7">
        <v>43160</v>
      </c>
      <c r="B18" s="37">
        <v>40.4</v>
      </c>
      <c r="C18" s="37"/>
      <c r="D18" s="37"/>
      <c r="E18" s="37">
        <v>5</v>
      </c>
      <c r="F18" s="57">
        <f t="shared" si="0"/>
        <v>6.6097313569582136E-2</v>
      </c>
      <c r="G18" s="57">
        <f t="shared" si="1"/>
        <v>7.2852459016393425</v>
      </c>
      <c r="H18" s="37">
        <v>0.46980694881471602</v>
      </c>
      <c r="I18" s="49">
        <f>+B18*IF(YEAR(A18)&lt;2018,'TASA INF.'!$B$3,VLOOKUP(YEAR(A18),'TASA INF.'!$A$4:$B$13,2,0))</f>
        <v>0.36360000000000003</v>
      </c>
      <c r="J18" s="37">
        <v>3.484</v>
      </c>
      <c r="K18" s="49"/>
      <c r="L18" s="49"/>
      <c r="M18" s="49">
        <f t="shared" si="2"/>
        <v>23.731249835976357</v>
      </c>
      <c r="N18" s="37">
        <v>16.75</v>
      </c>
      <c r="O18" s="44">
        <f t="shared" si="3"/>
        <v>15.9125</v>
      </c>
      <c r="P18" s="58">
        <f t="shared" si="4"/>
        <v>1.7808652224000001</v>
      </c>
      <c r="Q18" s="44">
        <f t="shared" si="5"/>
        <v>17.693365222400001</v>
      </c>
      <c r="R18" s="37">
        <f>+Gasolina!Q18</f>
        <v>28.390999999999998</v>
      </c>
      <c r="S18" s="38">
        <v>1254.528</v>
      </c>
      <c r="T18" s="8">
        <v>0.05</v>
      </c>
      <c r="U18" s="41"/>
    </row>
    <row r="19" spans="1:21" x14ac:dyDescent="0.25">
      <c r="A19" s="7">
        <v>43191</v>
      </c>
      <c r="B19" s="37">
        <v>40.4</v>
      </c>
      <c r="C19" s="37"/>
      <c r="D19" s="37"/>
      <c r="E19" s="37">
        <v>5.2</v>
      </c>
      <c r="F19" s="57">
        <f t="shared" si="0"/>
        <v>6.6097313569582136E-2</v>
      </c>
      <c r="G19" s="57">
        <f t="shared" si="1"/>
        <v>7.2852459016393425</v>
      </c>
      <c r="H19" s="37">
        <v>0.49371576759034402</v>
      </c>
      <c r="I19" s="49">
        <f>+B19*IF(YEAR(A19)&lt;2018,'TASA INF.'!$B$3,VLOOKUP(YEAR(A19),'TASA INF.'!$A$4:$B$13,2,0))</f>
        <v>0.36360000000000003</v>
      </c>
      <c r="J19" s="37">
        <v>3.484</v>
      </c>
      <c r="K19" s="49"/>
      <c r="L19" s="49"/>
      <c r="M19" s="49">
        <f t="shared" si="2"/>
        <v>23.50734101720073</v>
      </c>
      <c r="N19" s="37">
        <v>18.059000000000001</v>
      </c>
      <c r="O19" s="44">
        <f t="shared" si="3"/>
        <v>17.15605</v>
      </c>
      <c r="P19" s="58">
        <f t="shared" si="4"/>
        <v>1.7758471104000002</v>
      </c>
      <c r="Q19" s="44">
        <f t="shared" si="5"/>
        <v>18.931897110400001</v>
      </c>
      <c r="R19" s="37">
        <f>+Gasolina!Q19</f>
        <v>28.311</v>
      </c>
      <c r="S19" s="38">
        <v>1254.528</v>
      </c>
      <c r="T19" s="8">
        <v>0.05</v>
      </c>
      <c r="U19" s="41"/>
    </row>
    <row r="20" spans="1:21" x14ac:dyDescent="0.25">
      <c r="A20" s="7">
        <v>43221</v>
      </c>
      <c r="B20" s="37">
        <v>40.4</v>
      </c>
      <c r="C20" s="37"/>
      <c r="D20" s="37"/>
      <c r="E20" s="37">
        <v>5.2</v>
      </c>
      <c r="F20" s="57">
        <f t="shared" si="0"/>
        <v>6.6097313569582136E-2</v>
      </c>
      <c r="G20" s="57">
        <f t="shared" si="1"/>
        <v>7.2852459016393425</v>
      </c>
      <c r="H20" s="37">
        <v>0.427158111116408</v>
      </c>
      <c r="I20" s="49">
        <f>+B20*IF(YEAR(A20)&lt;2018,'TASA INF.'!$B$3,VLOOKUP(YEAR(A20),'TASA INF.'!$A$4:$B$13,2,0))</f>
        <v>0.36360000000000003</v>
      </c>
      <c r="J20" s="37">
        <v>3.484</v>
      </c>
      <c r="K20" s="49"/>
      <c r="L20" s="49"/>
      <c r="M20" s="49">
        <f t="shared" si="2"/>
        <v>23.573898673674666</v>
      </c>
      <c r="N20" s="37">
        <v>20.64</v>
      </c>
      <c r="O20" s="44">
        <f t="shared" si="3"/>
        <v>19.608000000000001</v>
      </c>
      <c r="P20" s="58">
        <f t="shared" si="4"/>
        <v>1.9120888512000001</v>
      </c>
      <c r="Q20" s="44">
        <f t="shared" si="5"/>
        <v>21.520088851200001</v>
      </c>
      <c r="R20" s="37">
        <f>+Gasolina!Q20</f>
        <v>30.483000000000001</v>
      </c>
      <c r="S20" s="38">
        <v>1254.528</v>
      </c>
      <c r="T20" s="8">
        <v>0.05</v>
      </c>
      <c r="U20" s="41"/>
    </row>
    <row r="21" spans="1:21" x14ac:dyDescent="0.25">
      <c r="A21" s="7">
        <v>43252</v>
      </c>
      <c r="B21" s="37">
        <v>40.4</v>
      </c>
      <c r="C21" s="37"/>
      <c r="D21" s="37"/>
      <c r="E21" s="37">
        <v>5.2</v>
      </c>
      <c r="F21" s="57">
        <f t="shared" si="0"/>
        <v>6.6097313569582136E-2</v>
      </c>
      <c r="G21" s="57">
        <f t="shared" si="1"/>
        <v>7.2852459016393425</v>
      </c>
      <c r="H21" s="37">
        <v>0.45626068382735502</v>
      </c>
      <c r="I21" s="49">
        <f>+B21*IF(YEAR(A21)&lt;2018,'TASA INF.'!$B$3,VLOOKUP(YEAR(A21),'TASA INF.'!$A$4:$B$13,2,0))</f>
        <v>0.36360000000000003</v>
      </c>
      <c r="J21" s="37">
        <v>3.484</v>
      </c>
      <c r="K21" s="49"/>
      <c r="L21" s="49"/>
      <c r="M21" s="49">
        <f t="shared" si="2"/>
        <v>23.544796100963723</v>
      </c>
      <c r="N21" s="37">
        <v>20.4358</v>
      </c>
      <c r="O21" s="44">
        <f t="shared" si="3"/>
        <v>19.414010000000001</v>
      </c>
      <c r="P21" s="58">
        <f t="shared" si="4"/>
        <v>1.9682917056000002</v>
      </c>
      <c r="Q21" s="44">
        <f t="shared" si="5"/>
        <v>21.3823017056</v>
      </c>
      <c r="R21" s="37">
        <f>+Gasolina!Q21</f>
        <v>31.379000000000001</v>
      </c>
      <c r="S21" s="38">
        <v>1254.528</v>
      </c>
      <c r="T21" s="8">
        <v>0.05</v>
      </c>
      <c r="U21" s="41"/>
    </row>
    <row r="22" spans="1:21" x14ac:dyDescent="0.25">
      <c r="A22" s="7">
        <v>43282</v>
      </c>
      <c r="B22" s="37">
        <v>40.4</v>
      </c>
      <c r="C22" s="37"/>
      <c r="D22" s="37"/>
      <c r="E22" s="37">
        <v>5.23</v>
      </c>
      <c r="F22" s="57">
        <f t="shared" si="0"/>
        <v>6.6097313569582136E-2</v>
      </c>
      <c r="G22" s="57">
        <f t="shared" si="1"/>
        <v>7.2852459016393425</v>
      </c>
      <c r="H22" s="37">
        <v>0.4147431636128569</v>
      </c>
      <c r="I22" s="49">
        <f>+B22*IF(YEAR(A22)&lt;2018,'TASA INF.'!$B$3,VLOOKUP(YEAR(A22),'TASA INF.'!$A$4:$B$13,2,0))</f>
        <v>0.36360000000000003</v>
      </c>
      <c r="J22" s="37">
        <v>3.484</v>
      </c>
      <c r="K22" s="49"/>
      <c r="L22" s="49"/>
      <c r="M22" s="49">
        <f t="shared" si="2"/>
        <v>23.556313621178219</v>
      </c>
      <c r="N22" s="37">
        <v>20.2957</v>
      </c>
      <c r="O22" s="44">
        <f t="shared" si="3"/>
        <v>19.280915</v>
      </c>
      <c r="P22" s="58">
        <f t="shared" si="4"/>
        <v>1.9539900864000002</v>
      </c>
      <c r="Q22" s="44">
        <f t="shared" si="5"/>
        <v>21.234905086400001</v>
      </c>
      <c r="R22" s="37">
        <f>+Gasolina!Q22</f>
        <v>31.151</v>
      </c>
      <c r="S22" s="38">
        <v>1254.528</v>
      </c>
      <c r="T22" s="8">
        <v>0.05</v>
      </c>
      <c r="U22" s="41"/>
    </row>
    <row r="23" spans="1:21" x14ac:dyDescent="0.25">
      <c r="A23" s="7">
        <v>43313</v>
      </c>
      <c r="B23" s="37">
        <v>40.4</v>
      </c>
      <c r="C23" s="37"/>
      <c r="D23" s="37"/>
      <c r="E23" s="37">
        <v>5.23</v>
      </c>
      <c r="F23" s="57">
        <f t="shared" si="0"/>
        <v>6.6097313569582136E-2</v>
      </c>
      <c r="G23" s="57">
        <f t="shared" si="1"/>
        <v>7.2852459016393425</v>
      </c>
      <c r="H23" s="37">
        <v>0.40655307845276517</v>
      </c>
      <c r="I23" s="49">
        <f>+B23*IF(YEAR(A23)&lt;2018,'TASA INF.'!$B$3,VLOOKUP(YEAR(A23),'TASA INF.'!$A$4:$B$13,2,0))</f>
        <v>0.36360000000000003</v>
      </c>
      <c r="J23" s="37">
        <v>3.484</v>
      </c>
      <c r="K23" s="49"/>
      <c r="L23" s="49"/>
      <c r="M23" s="49">
        <f t="shared" si="2"/>
        <v>23.564503706338307</v>
      </c>
      <c r="N23" s="37">
        <v>20.529</v>
      </c>
      <c r="O23" s="44">
        <f t="shared" si="3"/>
        <v>19.502549999999999</v>
      </c>
      <c r="P23" s="58">
        <f t="shared" si="4"/>
        <v>1.9657199232000004</v>
      </c>
      <c r="Q23" s="44">
        <f t="shared" si="5"/>
        <v>21.468269923200001</v>
      </c>
      <c r="R23" s="37">
        <f>+Gasolina!Q23</f>
        <v>31.338000000000001</v>
      </c>
      <c r="S23" s="38">
        <v>1254.528</v>
      </c>
      <c r="T23" s="8">
        <v>0.05</v>
      </c>
      <c r="U23" s="41"/>
    </row>
    <row r="24" spans="1:21" x14ac:dyDescent="0.25">
      <c r="A24" s="7">
        <v>43344</v>
      </c>
      <c r="B24" s="37">
        <v>40.4</v>
      </c>
      <c r="C24" s="37"/>
      <c r="D24" s="37"/>
      <c r="E24" s="37">
        <v>5.23</v>
      </c>
      <c r="F24" s="57">
        <f t="shared" si="0"/>
        <v>6.6097313569582136E-2</v>
      </c>
      <c r="G24" s="57">
        <f t="shared" si="1"/>
        <v>7.2852459016393425</v>
      </c>
      <c r="H24" s="37">
        <v>0.45585708610360948</v>
      </c>
      <c r="I24" s="49">
        <f>+B24*IF(YEAR(A24)&lt;2018,'TASA INF.'!$B$3,VLOOKUP(YEAR(A24),'TASA INF.'!$A$4:$B$13,2,0))</f>
        <v>0.36360000000000003</v>
      </c>
      <c r="J24" s="37">
        <v>3.484</v>
      </c>
      <c r="K24" s="49"/>
      <c r="L24" s="49"/>
      <c r="M24" s="49">
        <f t="shared" si="2"/>
        <v>23.515199698687464</v>
      </c>
      <c r="N24" s="37">
        <v>22.53</v>
      </c>
      <c r="O24" s="44">
        <f t="shared" si="3"/>
        <v>21.403500000000001</v>
      </c>
      <c r="P24" s="58">
        <f t="shared" si="4"/>
        <v>2.0596840704000003</v>
      </c>
      <c r="Q24" s="44">
        <f t="shared" si="5"/>
        <v>23.463184070400001</v>
      </c>
      <c r="R24" s="37">
        <f>+Gasolina!Q24</f>
        <v>32.835999999999999</v>
      </c>
      <c r="S24" s="38">
        <v>1254.528</v>
      </c>
      <c r="T24" s="8">
        <v>0.05</v>
      </c>
      <c r="U24" s="41"/>
    </row>
    <row r="25" spans="1:21" x14ac:dyDescent="0.25">
      <c r="A25" s="7">
        <v>43374</v>
      </c>
      <c r="B25" s="37">
        <v>40.4</v>
      </c>
      <c r="C25" s="37"/>
      <c r="D25" s="37"/>
      <c r="E25" s="37">
        <v>5.23</v>
      </c>
      <c r="F25" s="57">
        <f t="shared" si="0"/>
        <v>6.6097313569582136E-2</v>
      </c>
      <c r="G25" s="57">
        <f t="shared" si="1"/>
        <v>7.2852459016393425</v>
      </c>
      <c r="H25" s="37">
        <v>0.46808169855490306</v>
      </c>
      <c r="I25" s="49">
        <f>+B25*IF(YEAR(A25)&lt;2018,'TASA INF.'!$B$3,VLOOKUP(YEAR(A25),'TASA INF.'!$A$4:$B$13,2,0))</f>
        <v>0.36360000000000003</v>
      </c>
      <c r="J25" s="37">
        <v>3.484</v>
      </c>
      <c r="K25" s="49"/>
      <c r="L25" s="49"/>
      <c r="M25" s="49">
        <f t="shared" si="2"/>
        <v>23.502975086236169</v>
      </c>
      <c r="N25" s="37">
        <v>23.507999999999999</v>
      </c>
      <c r="O25" s="44">
        <f t="shared" si="3"/>
        <v>22.332599999999999</v>
      </c>
      <c r="P25" s="58">
        <f t="shared" si="4"/>
        <v>2.0628175392000005</v>
      </c>
      <c r="Q25" s="44">
        <f t="shared" si="5"/>
        <v>24.3954175392</v>
      </c>
      <c r="R25" s="37">
        <f>+Gasolina!Q25</f>
        <v>32.885954545454545</v>
      </c>
      <c r="S25" s="38">
        <v>1254.528</v>
      </c>
      <c r="T25" s="8">
        <v>0.05</v>
      </c>
      <c r="U25" s="41"/>
    </row>
    <row r="26" spans="1:21" x14ac:dyDescent="0.25">
      <c r="A26" s="7">
        <v>43405</v>
      </c>
      <c r="B26" s="37">
        <v>40.4</v>
      </c>
      <c r="C26" s="37"/>
      <c r="D26" s="37"/>
      <c r="E26" s="37">
        <v>5.2770000000000001</v>
      </c>
      <c r="F26" s="57">
        <f t="shared" si="0"/>
        <v>6.6097313569582136E-2</v>
      </c>
      <c r="G26" s="57">
        <f t="shared" si="1"/>
        <v>7.2852459016393425</v>
      </c>
      <c r="H26" s="37">
        <v>0.505</v>
      </c>
      <c r="I26" s="49">
        <f>+B26*IF(YEAR(A26)&lt;2018,'TASA INF.'!$B$3,VLOOKUP(YEAR(A26),'TASA INF.'!$A$4:$B$13,2,0))</f>
        <v>0.36360000000000003</v>
      </c>
      <c r="J26" s="37">
        <v>3.484</v>
      </c>
      <c r="K26" s="49"/>
      <c r="L26" s="49"/>
      <c r="M26" s="49">
        <f t="shared" si="2"/>
        <v>23.419056784791074</v>
      </c>
      <c r="N26" s="37">
        <v>20.804099999999998</v>
      </c>
      <c r="O26" s="44">
        <f t="shared" si="3"/>
        <v>19.763894999999998</v>
      </c>
      <c r="P26" s="58">
        <f t="shared" si="4"/>
        <v>2.0628175392000005</v>
      </c>
      <c r="Q26" s="44">
        <f t="shared" si="5"/>
        <v>21.826712539199999</v>
      </c>
      <c r="R26" s="37">
        <f>+Gasolina!Q26</f>
        <v>32.885954545454545</v>
      </c>
      <c r="S26" s="38">
        <v>1254.528</v>
      </c>
      <c r="T26" s="8">
        <v>0.05</v>
      </c>
      <c r="U26" s="41"/>
    </row>
    <row r="27" spans="1:21" x14ac:dyDescent="0.25">
      <c r="A27" s="7">
        <v>43435</v>
      </c>
      <c r="B27" s="37">
        <v>40.4</v>
      </c>
      <c r="C27" s="37"/>
      <c r="D27" s="37"/>
      <c r="E27" s="37">
        <v>5.2765000000000004</v>
      </c>
      <c r="F27" s="57">
        <f t="shared" si="0"/>
        <v>6.6097313569582136E-2</v>
      </c>
      <c r="G27" s="57">
        <f t="shared" si="1"/>
        <v>7.2852459016393425</v>
      </c>
      <c r="H27" s="37">
        <v>0.505</v>
      </c>
      <c r="I27" s="49">
        <f>+B27*IF(YEAR(A27)&lt;2018,'TASA INF.'!$B$3,VLOOKUP(YEAR(A27),'TASA INF.'!$A$4:$B$13,2,0))</f>
        <v>0.36360000000000003</v>
      </c>
      <c r="J27" s="37">
        <v>3.484</v>
      </c>
      <c r="K27" s="49"/>
      <c r="L27" s="49"/>
      <c r="M27" s="49">
        <f t="shared" si="2"/>
        <v>23.419556784791073</v>
      </c>
      <c r="N27" s="37">
        <v>18.1295</v>
      </c>
      <c r="O27" s="44">
        <f t="shared" si="3"/>
        <v>17.223025</v>
      </c>
      <c r="P27" s="58">
        <f t="shared" si="4"/>
        <v>2.0409438116571432</v>
      </c>
      <c r="Q27" s="44">
        <f t="shared" si="5"/>
        <v>19.263968811657143</v>
      </c>
      <c r="R27" s="37">
        <f>+Gasolina!Q27</f>
        <v>32.537238095238095</v>
      </c>
      <c r="S27" s="38">
        <v>1254.528</v>
      </c>
      <c r="T27" s="8">
        <v>0.05</v>
      </c>
      <c r="U27" s="41"/>
    </row>
    <row r="28" spans="1:21" x14ac:dyDescent="0.25">
      <c r="A28" s="6">
        <v>43466</v>
      </c>
      <c r="B28" s="37">
        <v>40.4</v>
      </c>
      <c r="C28" s="37"/>
      <c r="D28" s="37"/>
      <c r="E28" s="37">
        <v>5.3256700000000006</v>
      </c>
      <c r="F28" s="57">
        <f t="shared" si="0"/>
        <v>6.6097313569582136E-2</v>
      </c>
      <c r="G28" s="57">
        <f t="shared" si="1"/>
        <v>7.2852459016393425</v>
      </c>
      <c r="H28" s="37">
        <v>0.502</v>
      </c>
      <c r="I28" s="49">
        <f>+B28*IF(YEAR(A28)&lt;2018,'TASA INF.'!$B$3,VLOOKUP(YEAR(A28),'TASA INF.'!$A$4:$B$13,2,0))</f>
        <v>0.32319999999999999</v>
      </c>
      <c r="J28" s="37">
        <v>3.484</v>
      </c>
      <c r="K28" s="49"/>
      <c r="L28" s="49"/>
      <c r="M28" s="49">
        <f t="shared" si="2"/>
        <v>23.413786784791071</v>
      </c>
      <c r="N28" s="37">
        <v>18.5288</v>
      </c>
      <c r="O28" s="44">
        <f t="shared" si="3"/>
        <v>17.602360000000001</v>
      </c>
      <c r="P28" s="58">
        <f t="shared" si="4"/>
        <v>1.9222219500000002</v>
      </c>
      <c r="Q28" s="44">
        <f t="shared" si="5"/>
        <v>19.524581950000002</v>
      </c>
      <c r="R28" s="37">
        <f>+Gasolina!Q28</f>
        <v>32.607666666666667</v>
      </c>
      <c r="S28" s="38">
        <v>1179</v>
      </c>
      <c r="T28" s="8">
        <v>0.05</v>
      </c>
      <c r="U28" s="41"/>
    </row>
    <row r="29" spans="1:21" ht="15.75" customHeight="1" x14ac:dyDescent="0.25">
      <c r="A29" s="6">
        <v>43497</v>
      </c>
      <c r="B29" s="37">
        <v>40.4</v>
      </c>
      <c r="C29" s="37"/>
      <c r="D29" s="37"/>
      <c r="E29" s="37">
        <v>5.3256700000000006</v>
      </c>
      <c r="F29" s="57">
        <f t="shared" si="0"/>
        <v>6.6097313569582136E-2</v>
      </c>
      <c r="G29" s="57">
        <f t="shared" si="1"/>
        <v>7.2852459016393425</v>
      </c>
      <c r="H29" s="37">
        <v>0.502</v>
      </c>
      <c r="I29" s="49">
        <f>+B29*IF(YEAR(A29)&lt;2018,'TASA INF.'!$B$3,VLOOKUP(YEAR(A29),'TASA INF.'!$A$4:$B$13,2,0))</f>
        <v>0.32319999999999999</v>
      </c>
      <c r="J29" s="37">
        <v>3.484</v>
      </c>
      <c r="K29" s="49"/>
      <c r="L29" s="49"/>
      <c r="M29" s="49">
        <f t="shared" si="2"/>
        <v>23.413786784791071</v>
      </c>
      <c r="N29" s="37">
        <v>19.889700000000001</v>
      </c>
      <c r="O29" s="44">
        <f t="shared" si="3"/>
        <v>18.895215</v>
      </c>
      <c r="P29" s="58">
        <f t="shared" si="4"/>
        <v>1.9222850368421049</v>
      </c>
      <c r="Q29" s="44">
        <f t="shared" si="5"/>
        <v>20.817500036842105</v>
      </c>
      <c r="R29" s="37">
        <f>+Gasolina!Q29</f>
        <v>32.608736842105259</v>
      </c>
      <c r="S29" s="38">
        <v>1179</v>
      </c>
      <c r="T29" s="8">
        <v>0.05</v>
      </c>
      <c r="U29" s="41"/>
    </row>
    <row r="30" spans="1:21" x14ac:dyDescent="0.25">
      <c r="A30" s="6">
        <v>43525</v>
      </c>
      <c r="B30" s="37">
        <v>40.4</v>
      </c>
      <c r="C30" s="37"/>
      <c r="D30" s="37"/>
      <c r="E30" s="37">
        <v>5.3256700000000006</v>
      </c>
      <c r="F30" s="57">
        <f t="shared" si="0"/>
        <v>6.6097313569582136E-2</v>
      </c>
      <c r="G30" s="57">
        <f t="shared" si="1"/>
        <v>7.2852459016393425</v>
      </c>
      <c r="H30" s="37">
        <v>0.48899999999999999</v>
      </c>
      <c r="I30" s="49">
        <f>+B30*IF(YEAR(A30)&lt;2018,'TASA INF.'!$B$3,VLOOKUP(YEAR(A30),'TASA INF.'!$A$4:$B$13,2,0))</f>
        <v>0.32319999999999999</v>
      </c>
      <c r="J30" s="37">
        <v>3.484</v>
      </c>
      <c r="K30" s="49"/>
      <c r="L30" s="49"/>
      <c r="M30" s="49">
        <f t="shared" si="2"/>
        <v>23.426786784791073</v>
      </c>
      <c r="N30" s="37">
        <v>20.6783</v>
      </c>
      <c r="O30" s="44">
        <f t="shared" si="3"/>
        <v>19.644385</v>
      </c>
      <c r="P30" s="58">
        <f t="shared" si="4"/>
        <v>1.9211805000000002</v>
      </c>
      <c r="Q30" s="44">
        <f t="shared" si="5"/>
        <v>21.565565499999998</v>
      </c>
      <c r="R30" s="37">
        <f>+Gasolina!Q30</f>
        <v>32.590000000000003</v>
      </c>
      <c r="S30" s="38">
        <v>1179</v>
      </c>
      <c r="T30" s="8">
        <v>0.05</v>
      </c>
      <c r="U30" s="41"/>
    </row>
    <row r="31" spans="1:21" s="39" customFormat="1" x14ac:dyDescent="0.25">
      <c r="A31" s="6">
        <v>43556</v>
      </c>
      <c r="B31" s="37">
        <v>40.4</v>
      </c>
      <c r="C31" s="37"/>
      <c r="D31" s="37"/>
      <c r="E31" s="37">
        <v>5.4956000000000005</v>
      </c>
      <c r="F31" s="57">
        <f t="shared" si="0"/>
        <v>6.6097313569582136E-2</v>
      </c>
      <c r="G31" s="57">
        <f t="shared" si="1"/>
        <v>7.2852459016393425</v>
      </c>
      <c r="H31" s="37">
        <v>0.48499999999999999</v>
      </c>
      <c r="I31" s="49">
        <f>+B31*IF(YEAR(A31)&lt;2018,'TASA INF.'!$B$3,VLOOKUP(YEAR(A31),'TASA INF.'!$A$4:$B$13,2,0))</f>
        <v>0.32319999999999999</v>
      </c>
      <c r="J31" s="37">
        <v>3.484</v>
      </c>
      <c r="K31" s="49"/>
      <c r="L31" s="49"/>
      <c r="M31" s="49">
        <f t="shared" si="2"/>
        <v>23.260856784791073</v>
      </c>
      <c r="N31" s="37">
        <v>21.574200000000001</v>
      </c>
      <c r="O31" s="44">
        <f t="shared" si="3"/>
        <v>20.49549</v>
      </c>
      <c r="P31" s="58">
        <f t="shared" si="4"/>
        <v>1.9544810447368421</v>
      </c>
      <c r="Q31" s="44">
        <f t="shared" si="5"/>
        <v>22.449971044736841</v>
      </c>
      <c r="R31" s="37">
        <f>+Gasolina!Q31</f>
        <v>33.154894736842103</v>
      </c>
      <c r="S31" s="38">
        <v>1179</v>
      </c>
      <c r="T31" s="8">
        <v>0.05</v>
      </c>
      <c r="U31" s="41"/>
    </row>
    <row r="32" spans="1:21" s="25" customFormat="1" x14ac:dyDescent="0.25">
      <c r="A32" s="6">
        <v>43586</v>
      </c>
      <c r="B32" s="37">
        <v>40.4</v>
      </c>
      <c r="C32" s="37"/>
      <c r="D32" s="37"/>
      <c r="E32" s="37">
        <v>5.4956000000000005</v>
      </c>
      <c r="F32" s="57">
        <f t="shared" si="0"/>
        <v>6.6097313569582136E-2</v>
      </c>
      <c r="G32" s="57">
        <f t="shared" si="1"/>
        <v>7.2852459016393425</v>
      </c>
      <c r="H32" s="37">
        <v>0.51700000000000002</v>
      </c>
      <c r="I32" s="49">
        <f>+B32*IF(YEAR(A32)&lt;2018,'TASA INF.'!$B$3,VLOOKUP(YEAR(A32),'TASA INF.'!$A$4:$B$13,2,0))</f>
        <v>0.32319999999999999</v>
      </c>
      <c r="J32" s="37">
        <v>3.484</v>
      </c>
      <c r="K32" s="49"/>
      <c r="L32" s="49"/>
      <c r="M32" s="49">
        <f t="shared" si="2"/>
        <v>23.228856784791077</v>
      </c>
      <c r="N32" s="37">
        <v>22.1614</v>
      </c>
      <c r="O32" s="44">
        <f t="shared" si="3"/>
        <v>21.053329999999999</v>
      </c>
      <c r="P32" s="58">
        <f t="shared" si="4"/>
        <v>2.0021467736842107</v>
      </c>
      <c r="Q32" s="44">
        <f t="shared" si="5"/>
        <v>23.055476773684209</v>
      </c>
      <c r="R32" s="37">
        <f>+Gasolina!Q32</f>
        <v>33.963473684210527</v>
      </c>
      <c r="S32" s="38">
        <v>1179</v>
      </c>
      <c r="T32" s="8">
        <v>0.05</v>
      </c>
      <c r="U32" s="41"/>
    </row>
    <row r="33" spans="1:21" s="25" customFormat="1" x14ac:dyDescent="0.25">
      <c r="A33" s="6">
        <v>43617</v>
      </c>
      <c r="B33" s="37">
        <v>40.4</v>
      </c>
      <c r="C33" s="37"/>
      <c r="D33" s="37"/>
      <c r="E33" s="37">
        <v>5.4956000000000005</v>
      </c>
      <c r="F33" s="57">
        <f t="shared" si="0"/>
        <v>6.6097313569582136E-2</v>
      </c>
      <c r="G33" s="57">
        <f t="shared" si="1"/>
        <v>7.2852459016393425</v>
      </c>
      <c r="H33" s="37">
        <v>0.47799999999999998</v>
      </c>
      <c r="I33" s="49">
        <f>+B33*IF(YEAR(A33)&lt;2018,'TASA INF.'!$B$3,VLOOKUP(YEAR(A33),'TASA INF.'!$A$4:$B$13,2,0))</f>
        <v>0.32319999999999999</v>
      </c>
      <c r="J33" s="37">
        <v>3.484</v>
      </c>
      <c r="K33" s="49"/>
      <c r="L33" s="49"/>
      <c r="M33" s="49">
        <f t="shared" si="2"/>
        <v>23.267856784791075</v>
      </c>
      <c r="N33" s="37">
        <v>20.138999999999999</v>
      </c>
      <c r="O33" s="44">
        <f t="shared" si="3"/>
        <v>19.13205</v>
      </c>
      <c r="P33" s="58">
        <f t="shared" si="4"/>
        <v>2.0690860500000001</v>
      </c>
      <c r="Q33" s="44">
        <f t="shared" si="5"/>
        <v>21.201136049999999</v>
      </c>
      <c r="R33" s="37">
        <f>+Gasolina!Q33</f>
        <v>35.098999999999997</v>
      </c>
      <c r="S33" s="38">
        <v>1179</v>
      </c>
      <c r="T33" s="8">
        <v>0.05</v>
      </c>
      <c r="U33" s="41"/>
    </row>
    <row r="34" spans="1:21" s="25" customFormat="1" x14ac:dyDescent="0.25">
      <c r="A34" s="6">
        <v>43647</v>
      </c>
      <c r="B34" s="37">
        <v>40.4</v>
      </c>
      <c r="C34" s="37"/>
      <c r="D34" s="37"/>
      <c r="E34" s="37">
        <v>5.5414400000000006</v>
      </c>
      <c r="F34" s="57">
        <f t="shared" si="0"/>
        <v>6.6097313569582136E-2</v>
      </c>
      <c r="G34" s="57">
        <f t="shared" si="1"/>
        <v>7.2852459016393425</v>
      </c>
      <c r="H34" s="37">
        <v>0.46800000000000003</v>
      </c>
      <c r="I34" s="49">
        <f>+B34*IF(YEAR(A34)&lt;2018,'TASA INF.'!$B$3,VLOOKUP(YEAR(A34),'TASA INF.'!$A$4:$B$13,2,0))</f>
        <v>0.32319999999999999</v>
      </c>
      <c r="J34" s="37">
        <v>3.484</v>
      </c>
      <c r="K34" s="49"/>
      <c r="L34" s="49"/>
      <c r="M34" s="49">
        <f t="shared" si="2"/>
        <v>23.232016784791071</v>
      </c>
      <c r="N34" s="37">
        <v>20.459800000000001</v>
      </c>
      <c r="O34" s="44">
        <f t="shared" si="3"/>
        <v>19.436810000000001</v>
      </c>
      <c r="P34" s="58">
        <f t="shared" si="4"/>
        <v>2.0771946225</v>
      </c>
      <c r="Q34" s="44">
        <f t="shared" si="5"/>
        <v>21.5140046225</v>
      </c>
      <c r="R34" s="37">
        <f>+Gasolina!Q34</f>
        <v>35.236550000000001</v>
      </c>
      <c r="S34" s="38">
        <v>1179</v>
      </c>
      <c r="T34" s="8">
        <v>0.05</v>
      </c>
      <c r="U34" s="41"/>
    </row>
    <row r="35" spans="1:21" s="25" customFormat="1" x14ac:dyDescent="0.25">
      <c r="A35" s="6">
        <v>43678</v>
      </c>
      <c r="B35" s="37">
        <v>40.4</v>
      </c>
      <c r="C35" s="37"/>
      <c r="D35" s="37"/>
      <c r="E35" s="37">
        <v>5.5414400000000006</v>
      </c>
      <c r="F35" s="57">
        <f t="shared" si="0"/>
        <v>6.6097313569582136E-2</v>
      </c>
      <c r="G35" s="57">
        <f t="shared" si="1"/>
        <v>7.2852459016393425</v>
      </c>
      <c r="H35" s="37">
        <v>0.45600000000000002</v>
      </c>
      <c r="I35" s="49">
        <f>+B35*IF(YEAR(A35)&lt;2018,'TASA INF.'!$B$3,VLOOKUP(YEAR(A35),'TASA INF.'!$A$4:$B$13,2,0))</f>
        <v>0.32319999999999999</v>
      </c>
      <c r="J35" s="37">
        <v>3.484</v>
      </c>
      <c r="K35" s="49"/>
      <c r="L35" s="49"/>
      <c r="M35" s="49">
        <f t="shared" si="2"/>
        <v>23.244016784791071</v>
      </c>
      <c r="N35" s="37">
        <v>20.283799999999999</v>
      </c>
      <c r="O35" s="44">
        <f t="shared" si="3"/>
        <v>19.26961</v>
      </c>
      <c r="P35" s="58">
        <f t="shared" si="4"/>
        <v>2.0649477599999999</v>
      </c>
      <c r="Q35" s="44">
        <f t="shared" si="5"/>
        <v>21.334557759999999</v>
      </c>
      <c r="R35" s="37">
        <f>+Gasolina!Q35</f>
        <v>35.028799999999997</v>
      </c>
      <c r="S35" s="38">
        <v>1179</v>
      </c>
      <c r="T35" s="8">
        <v>0.05</v>
      </c>
      <c r="U35" s="41"/>
    </row>
    <row r="36" spans="1:21" s="25" customFormat="1" x14ac:dyDescent="0.25">
      <c r="A36" s="6">
        <v>43709</v>
      </c>
      <c r="B36" s="37">
        <v>40.4</v>
      </c>
      <c r="C36" s="37"/>
      <c r="D36" s="37"/>
      <c r="E36" s="37">
        <v>5.5414400000000006</v>
      </c>
      <c r="F36" s="57">
        <f t="shared" si="0"/>
        <v>6.6097313569582136E-2</v>
      </c>
      <c r="G36" s="57">
        <f t="shared" si="1"/>
        <v>7.2852459016393425</v>
      </c>
      <c r="H36" s="37">
        <v>0.46100000000000002</v>
      </c>
      <c r="I36" s="49">
        <f>+B36*IF(YEAR(A36)&lt;2018,'TASA INF.'!$B$3,VLOOKUP(YEAR(A36),'TASA INF.'!$A$4:$B$13,2,0))</f>
        <v>0.32319999999999999</v>
      </c>
      <c r="J36" s="37">
        <v>3.484</v>
      </c>
      <c r="K36" s="49"/>
      <c r="L36" s="49"/>
      <c r="M36" s="49">
        <f t="shared" ref="M36:M39" si="6">B36-SUM(E36:K36)</f>
        <v>23.239016784791072</v>
      </c>
      <c r="N36" s="37">
        <v>21.7561</v>
      </c>
      <c r="O36" s="44">
        <f t="shared" si="3"/>
        <v>20.668295000000001</v>
      </c>
      <c r="P36" s="58">
        <f t="shared" si="4"/>
        <v>2.0934913500000003</v>
      </c>
      <c r="Q36" s="44">
        <f t="shared" si="5"/>
        <v>22.761786350000001</v>
      </c>
      <c r="R36" s="37">
        <f>+Gasolina!Q36</f>
        <v>35.512999999999998</v>
      </c>
      <c r="S36" s="38">
        <v>1179</v>
      </c>
      <c r="T36" s="8">
        <v>0.05</v>
      </c>
      <c r="U36" s="41"/>
    </row>
    <row r="37" spans="1:21" s="25" customFormat="1" x14ac:dyDescent="0.25">
      <c r="A37" s="6">
        <v>43739</v>
      </c>
      <c r="B37" s="37">
        <v>40.4</v>
      </c>
      <c r="C37" s="37"/>
      <c r="D37" s="37"/>
      <c r="E37" s="37">
        <v>5.8828399999999998</v>
      </c>
      <c r="F37" s="57">
        <f t="shared" si="0"/>
        <v>6.6097313569582136E-2</v>
      </c>
      <c r="G37" s="57">
        <f t="shared" si="1"/>
        <v>7.2852459016393425</v>
      </c>
      <c r="H37" s="37">
        <v>0.47099999999999997</v>
      </c>
      <c r="I37" s="49">
        <f>+B37*IF(YEAR(A37)&lt;2018,'TASA INF.'!$B$3,VLOOKUP(YEAR(A37),'TASA INF.'!$A$4:$B$13,2,0))</f>
        <v>0.32319999999999999</v>
      </c>
      <c r="J37" s="37">
        <v>3.484</v>
      </c>
      <c r="K37" s="49"/>
      <c r="L37" s="49"/>
      <c r="M37" s="49">
        <f t="shared" si="6"/>
        <v>22.887616784791074</v>
      </c>
      <c r="N37" s="37">
        <v>22.071200000000001</v>
      </c>
      <c r="O37" s="44">
        <f t="shared" si="3"/>
        <v>20.967639999999999</v>
      </c>
      <c r="P37" s="58">
        <f t="shared" si="4"/>
        <v>2.16093015</v>
      </c>
      <c r="Q37" s="44">
        <f t="shared" si="5"/>
        <v>23.128570149999998</v>
      </c>
      <c r="R37" s="37">
        <f>+Gasolina!Q37</f>
        <v>36.656999999999996</v>
      </c>
      <c r="S37" s="38">
        <v>1179</v>
      </c>
      <c r="T37" s="8">
        <v>0.05</v>
      </c>
      <c r="U37" s="41"/>
    </row>
    <row r="38" spans="1:21" s="25" customFormat="1" x14ac:dyDescent="0.25">
      <c r="A38" s="6">
        <v>43770</v>
      </c>
      <c r="B38" s="37">
        <v>40.4</v>
      </c>
      <c r="C38" s="37"/>
      <c r="D38" s="37"/>
      <c r="E38" s="37">
        <v>5.8893799999999992</v>
      </c>
      <c r="F38" s="57">
        <f t="shared" si="0"/>
        <v>6.6097313569582136E-2</v>
      </c>
      <c r="G38" s="57">
        <f t="shared" si="1"/>
        <v>7.2852459016393425</v>
      </c>
      <c r="H38" s="37">
        <v>0.47599999999999998</v>
      </c>
      <c r="I38" s="49">
        <f>+B38*IF(YEAR(A38)&lt;2018,'TASA INF.'!$B$3,VLOOKUP(YEAR(A38),'TASA INF.'!$A$4:$B$13,2,0))</f>
        <v>0.32319999999999999</v>
      </c>
      <c r="J38" s="37">
        <v>3.484</v>
      </c>
      <c r="K38" s="49"/>
      <c r="L38" s="49"/>
      <c r="M38" s="49">
        <f t="shared" si="6"/>
        <v>22.876076784791074</v>
      </c>
      <c r="N38" s="37">
        <v>22.168800000000001</v>
      </c>
      <c r="O38" s="44">
        <f t="shared" si="3"/>
        <v>21.060359999999999</v>
      </c>
      <c r="P38" s="58">
        <f t="shared" si="4"/>
        <v>2.1937063500000002</v>
      </c>
      <c r="Q38" s="44">
        <f t="shared" si="5"/>
        <v>23.254066349999999</v>
      </c>
      <c r="R38" s="37">
        <f>+Gasolina!Q38</f>
        <v>37.213000000000001</v>
      </c>
      <c r="S38" s="38">
        <v>1179</v>
      </c>
      <c r="T38" s="8">
        <v>0.05</v>
      </c>
      <c r="U38" s="41"/>
    </row>
    <row r="39" spans="1:21" s="25" customFormat="1" x14ac:dyDescent="0.25">
      <c r="A39" s="6">
        <v>43800</v>
      </c>
      <c r="B39" s="37">
        <v>40.4</v>
      </c>
      <c r="C39" s="37"/>
      <c r="D39" s="37"/>
      <c r="E39" s="37">
        <v>5.8989799999999999</v>
      </c>
      <c r="F39" s="57">
        <f t="shared" si="0"/>
        <v>6.6097313569582136E-2</v>
      </c>
      <c r="G39" s="57">
        <f t="shared" si="1"/>
        <v>7.2852459016393425</v>
      </c>
      <c r="H39" s="37">
        <v>0.501</v>
      </c>
      <c r="I39" s="49">
        <f>+B39*IF(YEAR(A39)&lt;2018,'TASA INF.'!$B$3,VLOOKUP(YEAR(A39),'TASA INF.'!$A$4:$B$13,2,0))</f>
        <v>0.32319999999999999</v>
      </c>
      <c r="J39" s="37">
        <v>3.484</v>
      </c>
      <c r="K39" s="49"/>
      <c r="L39" s="49"/>
      <c r="M39" s="49">
        <f t="shared" si="6"/>
        <v>22.841476784791077</v>
      </c>
      <c r="N39" s="37">
        <v>22.799199999999999</v>
      </c>
      <c r="O39" s="44">
        <f t="shared" si="3"/>
        <v>21.659239999999997</v>
      </c>
      <c r="P39" s="58">
        <f t="shared" si="4"/>
        <v>2.2144567500000001</v>
      </c>
      <c r="Q39" s="44">
        <f t="shared" si="5"/>
        <v>23.873696749999997</v>
      </c>
      <c r="R39" s="37">
        <f>+Gasolina!Q39</f>
        <v>37.564999999999998</v>
      </c>
      <c r="S39" s="38">
        <v>1179</v>
      </c>
      <c r="T39" s="8">
        <v>0.05</v>
      </c>
      <c r="U39" s="41"/>
    </row>
    <row r="40" spans="1:21" s="25" customFormat="1" x14ac:dyDescent="0.25">
      <c r="A40" s="6">
        <v>43831</v>
      </c>
      <c r="B40" s="37">
        <v>40.4</v>
      </c>
      <c r="C40" s="37"/>
      <c r="D40" s="37"/>
      <c r="E40" s="37">
        <v>5.9615100000000005</v>
      </c>
      <c r="F40" s="57">
        <v>6.6097313569582136E-2</v>
      </c>
      <c r="G40" s="57">
        <v>7.2852459016393425</v>
      </c>
      <c r="H40" s="37">
        <v>0.503</v>
      </c>
      <c r="I40" s="49">
        <v>0.28279999999999994</v>
      </c>
      <c r="J40" s="37">
        <v>3.484</v>
      </c>
      <c r="K40" s="49"/>
      <c r="L40" s="49"/>
      <c r="M40" s="49">
        <v>22.817346784791074</v>
      </c>
      <c r="N40" s="37">
        <v>21.6981</v>
      </c>
      <c r="O40" s="44">
        <v>20.613194999999997</v>
      </c>
      <c r="P40" s="58">
        <v>2.2250088000000003</v>
      </c>
      <c r="Q40" s="44">
        <v>22.838203799999999</v>
      </c>
      <c r="R40" s="37">
        <v>37.744</v>
      </c>
      <c r="S40" s="38">
        <v>1179</v>
      </c>
      <c r="T40" s="8">
        <v>0.05</v>
      </c>
      <c r="U40" s="41"/>
    </row>
    <row r="41" spans="1:21" s="25" customFormat="1" x14ac:dyDescent="0.25">
      <c r="A41" s="6">
        <v>43862</v>
      </c>
      <c r="B41" s="37">
        <v>40.4</v>
      </c>
      <c r="C41" s="37"/>
      <c r="D41" s="37"/>
      <c r="E41" s="37">
        <v>5.9611299999999998</v>
      </c>
      <c r="F41" s="57">
        <v>6.6097313569582136E-2</v>
      </c>
      <c r="G41" s="57">
        <v>7.2852459016393425</v>
      </c>
      <c r="H41" s="37">
        <v>0.53</v>
      </c>
      <c r="I41" s="49">
        <v>0.28279999999999994</v>
      </c>
      <c r="J41" s="37">
        <v>3.484</v>
      </c>
      <c r="K41" s="49"/>
      <c r="L41" s="49"/>
      <c r="M41" s="49">
        <v>22.790726784791076</v>
      </c>
      <c r="N41" s="37">
        <v>19.677</v>
      </c>
      <c r="O41" s="44">
        <v>18.693149999999999</v>
      </c>
      <c r="P41" s="58">
        <v>2.2538941578947345</v>
      </c>
      <c r="Q41" s="44">
        <v>20.947044157894734</v>
      </c>
      <c r="R41" s="37">
        <v>37.285263157894697</v>
      </c>
      <c r="S41" s="38">
        <v>1209</v>
      </c>
      <c r="T41" s="8">
        <v>0.05</v>
      </c>
      <c r="U41" s="41"/>
    </row>
    <row r="42" spans="1:21" s="25" customFormat="1" x14ac:dyDescent="0.25">
      <c r="A42" s="6">
        <v>43891</v>
      </c>
      <c r="B42" s="37">
        <v>40.4</v>
      </c>
      <c r="C42" s="37"/>
      <c r="D42" s="37"/>
      <c r="E42" s="37">
        <v>5.9881400000000005</v>
      </c>
      <c r="F42" s="57">
        <v>6.6097313569582136E-2</v>
      </c>
      <c r="G42" s="57">
        <v>7.2852459016393425</v>
      </c>
      <c r="H42" s="37">
        <v>0.54500000000000004</v>
      </c>
      <c r="I42" s="49">
        <v>0.28279999999999994</v>
      </c>
      <c r="J42" s="37">
        <v>3.484</v>
      </c>
      <c r="K42" s="49"/>
      <c r="L42" s="49"/>
      <c r="M42" s="49">
        <v>22.748716784791071</v>
      </c>
      <c r="N42" s="37">
        <v>16.408300000000001</v>
      </c>
      <c r="O42" s="44">
        <v>15.587885</v>
      </c>
      <c r="P42" s="58">
        <v>2.2813830000000004</v>
      </c>
      <c r="Q42" s="44">
        <v>17.869268000000002</v>
      </c>
      <c r="R42" s="37">
        <v>37.74</v>
      </c>
      <c r="S42" s="38">
        <v>1209</v>
      </c>
      <c r="T42" s="8">
        <v>0.05</v>
      </c>
      <c r="U42" s="41"/>
    </row>
    <row r="43" spans="1:21" s="25" customFormat="1" x14ac:dyDescent="0.25">
      <c r="A43" s="6">
        <v>43922</v>
      </c>
      <c r="B43" s="37">
        <v>40.4</v>
      </c>
      <c r="C43" s="37"/>
      <c r="D43" s="37"/>
      <c r="E43" s="37">
        <v>6.1592200000000004</v>
      </c>
      <c r="F43" s="57">
        <v>6.6097313569582136E-2</v>
      </c>
      <c r="G43" s="57">
        <v>7.2852459016393425</v>
      </c>
      <c r="H43" s="37">
        <v>0.52800000000000002</v>
      </c>
      <c r="I43" s="49">
        <v>0.28279999999999994</v>
      </c>
      <c r="J43" s="37">
        <v>3.484</v>
      </c>
      <c r="K43" s="49"/>
      <c r="L43" s="49"/>
      <c r="M43" s="49">
        <v>22.594636784791071</v>
      </c>
      <c r="N43" s="37">
        <v>12.3125</v>
      </c>
      <c r="O43" s="44">
        <v>11.696874999999999</v>
      </c>
      <c r="P43" s="58">
        <v>2.5878910980000001</v>
      </c>
      <c r="Q43" s="44">
        <v>14.284766097999999</v>
      </c>
      <c r="R43" s="37">
        <v>42.81044</v>
      </c>
      <c r="S43" s="38">
        <v>1209</v>
      </c>
      <c r="T43" s="8">
        <v>0.05</v>
      </c>
      <c r="U43" s="41"/>
    </row>
    <row r="44" spans="1:21" s="25" customFormat="1" x14ac:dyDescent="0.25">
      <c r="A44" s="6">
        <v>43952</v>
      </c>
      <c r="B44" s="37">
        <v>40.4</v>
      </c>
      <c r="C44" s="37"/>
      <c r="D44" s="37"/>
      <c r="E44" s="37">
        <v>6.1768800000000006</v>
      </c>
      <c r="F44" s="57">
        <v>6.6097313569582136E-2</v>
      </c>
      <c r="G44" s="57">
        <v>7.2852459016393425</v>
      </c>
      <c r="H44" s="37">
        <v>0.55600000000000005</v>
      </c>
      <c r="I44" s="49">
        <v>0.28279999999999994</v>
      </c>
      <c r="J44" s="37">
        <v>3.48</v>
      </c>
      <c r="K44" s="49"/>
      <c r="L44" s="49"/>
      <c r="M44" s="49">
        <v>22.552976784791074</v>
      </c>
      <c r="N44" s="46">
        <v>12.7959</v>
      </c>
      <c r="O44" s="44">
        <v>12.156104999999998</v>
      </c>
      <c r="P44" s="58">
        <v>2.6321139000000002</v>
      </c>
      <c r="Q44" s="44">
        <v>14.788218899999999</v>
      </c>
      <c r="R44" s="37">
        <v>43.542000000000002</v>
      </c>
      <c r="S44" s="38">
        <v>1209</v>
      </c>
      <c r="T44" s="8">
        <v>0.05</v>
      </c>
      <c r="U44" s="41"/>
    </row>
    <row r="45" spans="1:21" s="25" customFormat="1" x14ac:dyDescent="0.25">
      <c r="A45" s="6">
        <v>43983</v>
      </c>
      <c r="B45" s="37">
        <v>40.4</v>
      </c>
      <c r="C45" s="37"/>
      <c r="D45" s="37"/>
      <c r="E45" s="37">
        <v>6.2037000000000004</v>
      </c>
      <c r="F45" s="57">
        <v>6.6097313569582136E-2</v>
      </c>
      <c r="G45" s="57">
        <v>7.2852459016393425</v>
      </c>
      <c r="H45" s="37">
        <v>0.59</v>
      </c>
      <c r="I45" s="49">
        <v>0.28279999999999994</v>
      </c>
      <c r="J45" s="37">
        <v>3.484</v>
      </c>
      <c r="K45" s="49"/>
      <c r="L45" s="49"/>
      <c r="M45" s="49">
        <v>22.488156784791073</v>
      </c>
      <c r="N45" s="46">
        <v>15.311500000000001</v>
      </c>
      <c r="O45" s="44">
        <v>14.545925</v>
      </c>
      <c r="P45" s="58">
        <v>2.6202052500000002</v>
      </c>
      <c r="Q45" s="45">
        <v>17.166130250000002</v>
      </c>
      <c r="R45" s="37">
        <v>43.344999999999999</v>
      </c>
      <c r="S45" s="38">
        <v>1209</v>
      </c>
      <c r="T45" s="8">
        <v>0.05</v>
      </c>
      <c r="U45" s="41"/>
    </row>
    <row r="46" spans="1:21" s="25" customFormat="1" x14ac:dyDescent="0.25">
      <c r="A46" s="6">
        <v>44013</v>
      </c>
      <c r="B46" s="37">
        <v>40.4</v>
      </c>
      <c r="C46" s="37"/>
      <c r="D46" s="37"/>
      <c r="E46" s="37">
        <v>6.3304299999999998</v>
      </c>
      <c r="F46" s="57">
        <v>6.6097313569582136E-2</v>
      </c>
      <c r="G46" s="57">
        <v>7.2852459016393425</v>
      </c>
      <c r="H46" s="37">
        <v>0.57799999999999996</v>
      </c>
      <c r="I46" s="49">
        <v>0.28279999999999994</v>
      </c>
      <c r="J46" s="37">
        <v>3.484</v>
      </c>
      <c r="K46" s="49"/>
      <c r="L46" s="49"/>
      <c r="M46" s="49">
        <v>22.373426784791075</v>
      </c>
      <c r="N46" s="46">
        <v>16.827400000000001</v>
      </c>
      <c r="O46" s="44">
        <v>15.98603</v>
      </c>
      <c r="P46" s="58">
        <v>2.5841166000000002</v>
      </c>
      <c r="Q46" s="45">
        <v>18.570146600000001</v>
      </c>
      <c r="R46" s="37">
        <v>42.747999999999998</v>
      </c>
      <c r="S46" s="38">
        <v>1209</v>
      </c>
      <c r="T46" s="8">
        <v>0.05</v>
      </c>
      <c r="U46" s="41"/>
    </row>
    <row r="47" spans="1:21" s="25" customFormat="1" x14ac:dyDescent="0.25">
      <c r="A47" s="6">
        <v>44044</v>
      </c>
      <c r="B47" s="37">
        <v>40.4</v>
      </c>
      <c r="C47" s="37"/>
      <c r="D47" s="37"/>
      <c r="E47" s="37">
        <v>6.3306899999999997</v>
      </c>
      <c r="F47" s="57">
        <v>6.6097313569582136E-2</v>
      </c>
      <c r="G47" s="57">
        <v>7.2852459016393425</v>
      </c>
      <c r="H47" s="37">
        <v>0.49</v>
      </c>
      <c r="I47" s="49">
        <v>0.28279999999999994</v>
      </c>
      <c r="J47" s="37">
        <v>3.484</v>
      </c>
      <c r="K47" s="49"/>
      <c r="L47" s="49"/>
      <c r="M47" s="49">
        <v>22.461166784791075</v>
      </c>
      <c r="N47" s="46">
        <v>16.714099999999998</v>
      </c>
      <c r="O47" s="44">
        <v>15.878394999999998</v>
      </c>
      <c r="P47" s="58">
        <v>2.5986850500000003</v>
      </c>
      <c r="Q47" s="45">
        <v>18.477080049999998</v>
      </c>
      <c r="R47" s="37">
        <v>42.988999999999997</v>
      </c>
      <c r="S47" s="38">
        <v>1209</v>
      </c>
      <c r="T47" s="8">
        <v>0.05</v>
      </c>
      <c r="U47" s="41"/>
    </row>
    <row r="48" spans="1:21" s="25" customFormat="1" x14ac:dyDescent="0.25">
      <c r="A48" s="6">
        <v>44075</v>
      </c>
      <c r="B48" s="37">
        <v>40.4</v>
      </c>
      <c r="C48" s="37"/>
      <c r="D48" s="37"/>
      <c r="E48" s="56">
        <v>6.3382500000000004</v>
      </c>
      <c r="F48" s="57">
        <v>6.6097313569582136E-2</v>
      </c>
      <c r="G48" s="57">
        <v>7.2852459016393425</v>
      </c>
      <c r="H48" s="37">
        <v>0.496</v>
      </c>
      <c r="I48" s="49">
        <v>0.28279999999999994</v>
      </c>
      <c r="J48" s="37">
        <v>3.484</v>
      </c>
      <c r="K48" s="49"/>
      <c r="L48" s="49"/>
      <c r="M48" s="49">
        <v>22.447606784791073</v>
      </c>
      <c r="N48" s="46">
        <v>14.8245</v>
      </c>
      <c r="O48" s="44">
        <v>14.083275</v>
      </c>
      <c r="P48" s="58">
        <v>2.5775275500000006</v>
      </c>
      <c r="Q48" s="45">
        <v>16.66080255</v>
      </c>
      <c r="R48" s="37">
        <v>42.639000000000003</v>
      </c>
      <c r="S48" s="38">
        <v>1209</v>
      </c>
      <c r="T48" s="8">
        <v>0.05</v>
      </c>
      <c r="U48" s="41"/>
    </row>
    <row r="49" spans="1:21" s="25" customFormat="1" x14ac:dyDescent="0.25">
      <c r="A49" s="6">
        <v>44105</v>
      </c>
      <c r="B49" s="59">
        <v>40.4</v>
      </c>
      <c r="C49" s="59"/>
      <c r="D49" s="59"/>
      <c r="E49" s="56">
        <v>6.4207900000000002</v>
      </c>
      <c r="F49" s="57">
        <v>6.6097313569582136E-2</v>
      </c>
      <c r="G49" s="57">
        <v>7.2852459016393425</v>
      </c>
      <c r="H49" s="37">
        <v>0.56200000000000006</v>
      </c>
      <c r="I49" s="49">
        <v>0.28279999999999994</v>
      </c>
      <c r="J49" s="37">
        <v>3.484</v>
      </c>
      <c r="K49" s="49"/>
      <c r="L49" s="49"/>
      <c r="M49" s="49">
        <v>22.299066784791073</v>
      </c>
      <c r="N49" s="37">
        <v>15.1508935</v>
      </c>
      <c r="O49" s="44">
        <v>14.393348825</v>
      </c>
      <c r="P49" s="58">
        <v>2.5690645500000002</v>
      </c>
      <c r="Q49" s="45">
        <v>16.962413375000001</v>
      </c>
      <c r="R49" s="37">
        <v>42.499000000000002</v>
      </c>
      <c r="S49" s="38">
        <v>1209</v>
      </c>
      <c r="T49" s="8">
        <v>0.05</v>
      </c>
      <c r="U49" s="41"/>
    </row>
    <row r="50" spans="1:21" s="69" customFormat="1" x14ac:dyDescent="0.25">
      <c r="A50" s="6">
        <v>44136</v>
      </c>
      <c r="B50" s="59">
        <v>40.4</v>
      </c>
      <c r="C50" s="59"/>
      <c r="D50" s="59"/>
      <c r="E50" s="56">
        <v>6.4296899999999999</v>
      </c>
      <c r="F50" s="67">
        <v>6.6097313569582136E-2</v>
      </c>
      <c r="G50" s="67">
        <v>7.2852459016393425</v>
      </c>
      <c r="H50" s="37">
        <v>0.52400000000000002</v>
      </c>
      <c r="I50" s="49">
        <v>0.28279999999999994</v>
      </c>
      <c r="J50" s="37">
        <v>3.484</v>
      </c>
      <c r="K50" s="49"/>
      <c r="L50" s="49"/>
      <c r="M50" s="49">
        <v>22.328166784791073</v>
      </c>
      <c r="N50" s="73">
        <v>16.1468235</v>
      </c>
      <c r="O50" s="44">
        <v>15.339482324999999</v>
      </c>
      <c r="P50" s="58">
        <v>2.5760767500000004</v>
      </c>
      <c r="Q50" s="45">
        <v>17.915559074999997</v>
      </c>
      <c r="R50" s="37">
        <v>42.615000000000002</v>
      </c>
      <c r="S50" s="38">
        <v>1209</v>
      </c>
      <c r="T50" s="8">
        <v>0.05</v>
      </c>
      <c r="U50" s="68"/>
    </row>
    <row r="51" spans="1:21" s="69" customFormat="1" x14ac:dyDescent="0.25">
      <c r="A51" s="6">
        <v>44166</v>
      </c>
      <c r="B51" s="59">
        <v>40.4</v>
      </c>
      <c r="C51" s="59"/>
      <c r="D51" s="59"/>
      <c r="E51" s="56">
        <v>6.4378299999999999</v>
      </c>
      <c r="F51" s="67">
        <v>6.6097313569582136E-2</v>
      </c>
      <c r="G51" s="67">
        <v>7.2852459016393425</v>
      </c>
      <c r="H51" s="37">
        <v>0.48499999999999999</v>
      </c>
      <c r="I51" s="49">
        <v>0.28279999999999994</v>
      </c>
      <c r="J51" s="37">
        <v>3.484</v>
      </c>
      <c r="K51" s="49"/>
      <c r="L51" s="49"/>
      <c r="M51" s="49">
        <v>22.359026784791077</v>
      </c>
      <c r="N51" s="73">
        <v>18.480528000000003</v>
      </c>
      <c r="O51" s="44">
        <v>17.556501600000001</v>
      </c>
      <c r="P51" s="58">
        <v>2.5859905500000004</v>
      </c>
      <c r="Q51" s="45">
        <v>20.142492150000002</v>
      </c>
      <c r="R51" s="37">
        <v>42.779000000000003</v>
      </c>
      <c r="S51" s="38">
        <v>1209</v>
      </c>
      <c r="T51" s="8">
        <v>0.05</v>
      </c>
      <c r="U51" s="68"/>
    </row>
    <row r="52" spans="1:21" s="71" customFormat="1" x14ac:dyDescent="0.25">
      <c r="A52" s="6">
        <v>44197</v>
      </c>
      <c r="B52" s="59">
        <v>40.4</v>
      </c>
      <c r="C52" s="59"/>
      <c r="D52" s="59"/>
      <c r="E52" s="56">
        <v>6.50223</v>
      </c>
      <c r="F52" s="67">
        <v>6.6097313569582136E-2</v>
      </c>
      <c r="G52" s="67">
        <v>7.2852459016393425</v>
      </c>
      <c r="H52" s="37">
        <v>0.51849999999999996</v>
      </c>
      <c r="I52" s="49">
        <v>0.2424</v>
      </c>
      <c r="J52" s="37">
        <v>3.484</v>
      </c>
      <c r="K52" s="49"/>
      <c r="L52" s="49"/>
      <c r="M52" s="49">
        <v>22.301526784791072</v>
      </c>
      <c r="N52" s="73">
        <v>19.708094291999998</v>
      </c>
      <c r="O52" s="44">
        <v>18.722689577399997</v>
      </c>
      <c r="P52" s="58">
        <v>2.5637062620000002</v>
      </c>
      <c r="Q52" s="45">
        <v>21.286395839399997</v>
      </c>
      <c r="R52" s="37">
        <v>42.410359999999997</v>
      </c>
      <c r="S52" s="38">
        <v>1209</v>
      </c>
      <c r="T52" s="8">
        <v>0.05</v>
      </c>
    </row>
    <row r="53" spans="1:21" s="71" customFormat="1" x14ac:dyDescent="0.25">
      <c r="A53" s="6">
        <v>44228</v>
      </c>
      <c r="B53" s="59">
        <v>40.4</v>
      </c>
      <c r="C53" s="59"/>
      <c r="D53" s="59"/>
      <c r="E53" s="56">
        <v>6.4991019999999997</v>
      </c>
      <c r="F53" s="67">
        <v>6.6097313569582136E-2</v>
      </c>
      <c r="G53" s="67">
        <v>7.2852459016393425</v>
      </c>
      <c r="H53" s="37">
        <v>0.496</v>
      </c>
      <c r="I53" s="49">
        <v>0.2424</v>
      </c>
      <c r="J53" s="37">
        <v>3.484</v>
      </c>
      <c r="K53" s="49"/>
      <c r="L53" s="49"/>
      <c r="M53" s="49">
        <v>22.327154784791073</v>
      </c>
      <c r="N53" s="73">
        <v>22.082803023529408</v>
      </c>
      <c r="O53" s="44">
        <v>20.978662872352938</v>
      </c>
      <c r="P53" s="58">
        <v>2.5568003117647056</v>
      </c>
      <c r="Q53" s="45">
        <v>23.535463184117646</v>
      </c>
      <c r="R53" s="37">
        <v>42.296117647058814</v>
      </c>
      <c r="S53" s="38">
        <v>1209</v>
      </c>
      <c r="T53" s="8">
        <v>0.05</v>
      </c>
    </row>
    <row r="54" spans="1:21" s="71" customFormat="1" x14ac:dyDescent="0.25">
      <c r="A54" s="6">
        <v>44256</v>
      </c>
      <c r="B54" s="59">
        <v>40.4</v>
      </c>
      <c r="C54" s="59"/>
      <c r="D54" s="59"/>
      <c r="E54" s="56">
        <v>6.5221799999999996</v>
      </c>
      <c r="F54" s="67">
        <v>6.6097313569582136E-2</v>
      </c>
      <c r="G54" s="67">
        <v>7.2852459016393425</v>
      </c>
      <c r="H54" s="44">
        <v>0.52900000000000003</v>
      </c>
      <c r="I54" s="49">
        <v>0.2424</v>
      </c>
      <c r="J54" s="37">
        <v>3.484</v>
      </c>
      <c r="K54" s="49"/>
      <c r="L54" s="49"/>
      <c r="M54" s="49">
        <v>22.271076784791077</v>
      </c>
      <c r="N54" s="73">
        <v>22.8705386</v>
      </c>
      <c r="O54" s="44">
        <v>21.72701167</v>
      </c>
      <c r="P54" s="58">
        <v>2.5058637500000001</v>
      </c>
      <c r="Q54" s="45">
        <v>24.232875419999999</v>
      </c>
      <c r="R54" s="37">
        <v>42.652999999999999</v>
      </c>
      <c r="S54" s="38">
        <v>1175</v>
      </c>
      <c r="T54" s="8">
        <v>0.05</v>
      </c>
    </row>
    <row r="55" spans="1:21" s="71" customFormat="1" x14ac:dyDescent="0.25">
      <c r="A55" s="6">
        <v>44287</v>
      </c>
      <c r="B55" s="59">
        <v>40.4</v>
      </c>
      <c r="C55" s="59"/>
      <c r="D55" s="59"/>
      <c r="E55" s="56">
        <v>6.6715400000000002</v>
      </c>
      <c r="F55" s="67">
        <v>6.6097313569582136E-2</v>
      </c>
      <c r="G55" s="67">
        <v>7.2852459016393425</v>
      </c>
      <c r="H55" s="44">
        <v>0.51400000000000001</v>
      </c>
      <c r="I55" s="49">
        <v>0.2424</v>
      </c>
      <c r="J55" s="37">
        <v>3.484</v>
      </c>
      <c r="K55" s="49"/>
      <c r="L55" s="49"/>
      <c r="M55" s="49">
        <v>22.136716784791076</v>
      </c>
      <c r="N55" s="73">
        <v>23.486893999999999</v>
      </c>
      <c r="O55" s="44">
        <v>22.312549299999997</v>
      </c>
      <c r="P55" s="58">
        <v>2.5932250000000003</v>
      </c>
      <c r="Q55" s="45">
        <v>24.905774299999997</v>
      </c>
      <c r="R55" s="37">
        <v>44.14</v>
      </c>
      <c r="S55" s="38">
        <v>1175</v>
      </c>
      <c r="T55" s="8">
        <v>0.05</v>
      </c>
    </row>
    <row r="56" spans="1:21" s="71" customFormat="1" x14ac:dyDescent="0.25">
      <c r="A56" s="85">
        <v>44317</v>
      </c>
      <c r="B56" s="59">
        <v>40.4</v>
      </c>
      <c r="C56" s="59"/>
      <c r="D56" s="59"/>
      <c r="E56" s="56">
        <v>6.6804399999999999</v>
      </c>
      <c r="F56" s="67">
        <v>6.6097313569582136E-2</v>
      </c>
      <c r="G56" s="67">
        <v>7.2852459016393425</v>
      </c>
      <c r="H56" s="44">
        <v>0.56699999999999995</v>
      </c>
      <c r="I56" s="49">
        <v>0.2424</v>
      </c>
      <c r="J56" s="37">
        <v>3.484</v>
      </c>
      <c r="K56" s="49"/>
      <c r="L56" s="49"/>
      <c r="M56" s="49">
        <v>22.074816784791075</v>
      </c>
      <c r="N56" s="43">
        <v>24.9680739</v>
      </c>
      <c r="O56" s="44">
        <v>23.719670205</v>
      </c>
      <c r="P56" s="58">
        <v>2.5921087500000004</v>
      </c>
      <c r="Q56" s="45">
        <v>26.311778955000001</v>
      </c>
      <c r="R56" s="37">
        <v>44.121000000000002</v>
      </c>
      <c r="S56" s="38">
        <v>1175</v>
      </c>
      <c r="T56" s="8">
        <v>0.05</v>
      </c>
    </row>
    <row r="57" spans="1:21" s="71" customFormat="1" ht="15.75" thickBot="1" x14ac:dyDescent="0.3">
      <c r="A57" s="131">
        <v>44348</v>
      </c>
      <c r="B57" s="93">
        <v>45.29</v>
      </c>
      <c r="C57" s="93"/>
      <c r="D57" s="93"/>
      <c r="E57" s="94">
        <v>6.6877500000000003</v>
      </c>
      <c r="F57" s="95">
        <v>7.4097706226890478E-2</v>
      </c>
      <c r="G57" s="95">
        <v>8.1670491803278651</v>
      </c>
      <c r="H57" s="102">
        <v>0.52500000000000002</v>
      </c>
      <c r="I57" s="96">
        <v>0.27173999999999998</v>
      </c>
      <c r="J57" s="97">
        <v>3.484</v>
      </c>
      <c r="K57" s="96"/>
      <c r="L57" s="96"/>
      <c r="M57" s="96">
        <v>26.080363113445244</v>
      </c>
      <c r="N57" s="102">
        <v>25.21</v>
      </c>
      <c r="O57" s="102">
        <v>23.9495</v>
      </c>
      <c r="P57" s="98">
        <v>2.5837075000000005</v>
      </c>
      <c r="Q57" s="99">
        <v>26.5332075</v>
      </c>
      <c r="R57" s="97">
        <v>43.978000000000002</v>
      </c>
      <c r="S57" s="100">
        <v>1175</v>
      </c>
      <c r="T57" s="101">
        <v>0.05</v>
      </c>
    </row>
    <row r="58" spans="1:21" s="71" customFormat="1" ht="15.75" thickTop="1" x14ac:dyDescent="0.25">
      <c r="A58" s="132">
        <v>44378</v>
      </c>
      <c r="B58" s="91">
        <v>45.7</v>
      </c>
      <c r="C58" s="90">
        <v>37.42</v>
      </c>
      <c r="D58" s="90">
        <v>8.2800000000000011</v>
      </c>
      <c r="E58" s="92">
        <v>7.0000000000000001E-3</v>
      </c>
      <c r="F58" s="67">
        <v>5.3795152225366405E-2</v>
      </c>
      <c r="G58" s="67">
        <v>6.7478688524590176</v>
      </c>
      <c r="H58" s="44">
        <v>0.52457630895891316</v>
      </c>
      <c r="I58" s="49">
        <v>0.22477329503982729</v>
      </c>
      <c r="J58" s="37">
        <v>3.48</v>
      </c>
      <c r="K58" s="49">
        <v>3.4300691584117284E-2</v>
      </c>
      <c r="L58" s="49"/>
      <c r="M58" s="49">
        <v>26.347685699732761</v>
      </c>
      <c r="N58" s="43">
        <v>25.21</v>
      </c>
      <c r="O58" s="44">
        <v>23.9495</v>
      </c>
      <c r="P58" s="58">
        <v>2.5623171590909095</v>
      </c>
      <c r="Q58" s="45">
        <v>26.51181715909091</v>
      </c>
      <c r="R58" s="111">
        <v>43.613909090909097</v>
      </c>
      <c r="S58" s="109">
        <v>1175</v>
      </c>
      <c r="T58" s="110">
        <v>0.05</v>
      </c>
    </row>
    <row r="59" spans="1:21" s="71" customFormat="1" x14ac:dyDescent="0.25">
      <c r="A59" s="132">
        <v>44409</v>
      </c>
      <c r="B59" s="91">
        <v>50.7</v>
      </c>
      <c r="C59" s="90">
        <v>42.4</v>
      </c>
      <c r="D59" s="90">
        <v>8.3000000000000043</v>
      </c>
      <c r="E59" s="87">
        <v>6.9493924019537242E-3</v>
      </c>
      <c r="F59" s="67">
        <v>6.1885290069696806E-2</v>
      </c>
      <c r="G59" s="67">
        <v>7.4983920824474568</v>
      </c>
      <c r="H59" s="44">
        <v>0.63026367794706362</v>
      </c>
      <c r="I59" s="49">
        <v>0.24936173571482467</v>
      </c>
      <c r="J59" s="37">
        <v>3.48</v>
      </c>
      <c r="K59" s="49">
        <v>3.9624665659603306E-2</v>
      </c>
      <c r="L59" s="49">
        <v>2.97</v>
      </c>
      <c r="M59" s="49">
        <v>27.463523155759404</v>
      </c>
      <c r="N59" s="43">
        <v>26.39</v>
      </c>
      <c r="O59" s="44">
        <v>25.070499999999999</v>
      </c>
      <c r="P59" s="58">
        <v>2.5739550000000002</v>
      </c>
      <c r="Q59" s="45">
        <v>27.644455000000001</v>
      </c>
      <c r="R59" s="111">
        <v>43.811999999999998</v>
      </c>
      <c r="S59" s="109">
        <v>1175</v>
      </c>
      <c r="T59" s="110">
        <v>0.05</v>
      </c>
    </row>
    <row r="60" spans="1:21" s="71" customFormat="1" x14ac:dyDescent="0.25">
      <c r="A60" s="132">
        <v>44440</v>
      </c>
      <c r="B60" s="91">
        <v>49.94</v>
      </c>
      <c r="C60" s="90">
        <v>41.63</v>
      </c>
      <c r="D60" s="90">
        <v>8.3099999999999952</v>
      </c>
      <c r="E60" s="123">
        <v>6.8257578834205372E-3</v>
      </c>
      <c r="F60" s="44">
        <v>6.0630680062481956E-2</v>
      </c>
      <c r="G60" s="44">
        <v>7.351319903362068</v>
      </c>
      <c r="H60" s="44">
        <v>0.67591109763428237</v>
      </c>
      <c r="I60" s="44">
        <v>0.24560950767806927</v>
      </c>
      <c r="J60" s="37">
        <v>3.48</v>
      </c>
      <c r="K60" s="37">
        <v>3.875740406933121E-2</v>
      </c>
      <c r="L60" s="49">
        <v>2.97</v>
      </c>
      <c r="M60" s="49">
        <v>26.800945649310357</v>
      </c>
      <c r="N60" s="65">
        <v>25.42</v>
      </c>
      <c r="O60" s="44">
        <v>24.149000000000001</v>
      </c>
      <c r="P60" s="58">
        <v>2.5348168181818185</v>
      </c>
      <c r="Q60" s="45">
        <v>26.683816818181818</v>
      </c>
      <c r="R60" s="111">
        <v>43.145818181818179</v>
      </c>
      <c r="S60" s="109">
        <v>1175</v>
      </c>
      <c r="T60" s="110">
        <v>0.05</v>
      </c>
    </row>
    <row r="61" spans="1:21" s="71" customFormat="1" x14ac:dyDescent="0.25">
      <c r="A61" s="6">
        <v>44470</v>
      </c>
      <c r="B61" s="59">
        <v>49.939999999999991</v>
      </c>
      <c r="C61" s="90">
        <v>41.51</v>
      </c>
      <c r="D61" s="90">
        <v>8.4299999999999926</v>
      </c>
      <c r="E61" s="123">
        <v>6.7240700837339377E-3</v>
      </c>
      <c r="F61" s="44">
        <v>6.0431917011882379E-2</v>
      </c>
      <c r="G61" s="44">
        <v>7.3221767041160621</v>
      </c>
      <c r="H61" s="44">
        <v>0.71536986574960426</v>
      </c>
      <c r="I61" s="44">
        <v>0.24561189078120998</v>
      </c>
      <c r="J61" s="37">
        <v>3.48</v>
      </c>
      <c r="K61" s="37">
        <v>3.8584676842481319E-2</v>
      </c>
      <c r="L61" s="49">
        <v>1.7317169896855547</v>
      </c>
      <c r="M61" s="49">
        <v>27.909383885729472</v>
      </c>
      <c r="N61" s="65">
        <v>26.27</v>
      </c>
      <c r="O61" s="44">
        <v>24.956499999999998</v>
      </c>
      <c r="P61" s="58">
        <v>2.5077731250000004</v>
      </c>
      <c r="Q61" s="45">
        <v>27.464273124999998</v>
      </c>
      <c r="R61" s="111">
        <v>42.685500000000005</v>
      </c>
      <c r="S61" s="109">
        <v>1175</v>
      </c>
      <c r="T61" s="110">
        <v>0.05</v>
      </c>
    </row>
    <row r="62" spans="1:21" s="71" customFormat="1" x14ac:dyDescent="0.25">
      <c r="A62" s="70" t="s">
        <v>14</v>
      </c>
      <c r="B62" s="47">
        <f>SUM(B4:B61)-SUM('[2]Gasoil LUC.'!C2:C59)</f>
        <v>0</v>
      </c>
      <c r="C62" s="47">
        <f>SUM(C4:C61)-SUM('[2]Gasoil LUC.'!E2:E59)</f>
        <v>0</v>
      </c>
      <c r="D62" s="47">
        <f>SUM(D4:D61)-SUM('[2]Gasoil LUC.'!D2:D59)</f>
        <v>0</v>
      </c>
      <c r="E62" s="47">
        <f>SUM(E4:E61)-SUM('[2]Gasoil LUC.'!F2:F59)</f>
        <v>-1.1440691940833858E-4</v>
      </c>
      <c r="F62" s="47">
        <f>SUM(F4:F61)-SUM('[2]Gasoil LUC.'!G2:G59)</f>
        <v>-3.1619907725524143E-3</v>
      </c>
      <c r="G62" s="47">
        <f>SUM(G4:G61)-SUM('[2]Gasoil LUC.'!H2:H59)</f>
        <v>0</v>
      </c>
      <c r="H62" s="47">
        <f>SUM(H4:H61)-SUM('[2]Gasoil LUC.'!I2:I59)</f>
        <v>0</v>
      </c>
      <c r="I62" s="47">
        <f>SUM(I4:I61)-SUM('[2]Gasoil LUC.'!J2:J59)</f>
        <v>0</v>
      </c>
      <c r="J62" s="47">
        <f>SUM(J4:J61)-SUM('[2]Gasoil LUC.'!K2:K59)</f>
        <v>0</v>
      </c>
      <c r="K62" s="47">
        <f>SUM(K4:K61)-SUM('[2]Gasoil LUC.'!L2:L59)</f>
        <v>0</v>
      </c>
      <c r="L62" s="47">
        <f>SUM(L4:L61)-SUM('[2]Gasoil LUC.'!N2:N59)</f>
        <v>0</v>
      </c>
      <c r="M62" s="47">
        <f>SUM(M4:M61)-SUM('[2]Gasoil LUC.'!M2:M59)</f>
        <v>3.2763976919341076E-3</v>
      </c>
      <c r="N62" s="47">
        <f>SUM(N4:N61)-SUM('[2]Gasoil LUC.'!O2:O59)</f>
        <v>0</v>
      </c>
      <c r="O62" s="47">
        <f>SUM(O4:O61)-SUM('[2]Gasoil LUC.'!P2:P59)</f>
        <v>0</v>
      </c>
      <c r="P62" s="47">
        <f>SUM(P4:P61)-SUM('[2]Gasoil LUC.'!Q2:Q59)</f>
        <v>-4.1168699993932023E-5</v>
      </c>
      <c r="Q62" s="47">
        <f>SUM(Q4:Q61)-SUM('[2]Gasoil LUC.'!R2:R59)</f>
        <v>-4.1168699908666895E-5</v>
      </c>
      <c r="R62" s="47">
        <f>SUM(R4:R61)-SUM('[2]Gasoil LUC.'!S2:S59)</f>
        <v>-6.9545454516628524E-4</v>
      </c>
      <c r="S62" s="47">
        <f>SUM(S4:S61)-SUM('[2]Gasoil LUC.'!T2:T59)</f>
        <v>0</v>
      </c>
      <c r="T62" s="47">
        <f>SUM(T4:T61)-SUM('[2]Gasoil LUC.'!U2:U59)</f>
        <v>0</v>
      </c>
    </row>
    <row r="63" spans="1:21" ht="15.75" x14ac:dyDescent="0.3">
      <c r="A63" s="103" t="s">
        <v>26</v>
      </c>
      <c r="B63" s="88" t="s">
        <v>22</v>
      </c>
      <c r="C63" s="88"/>
      <c r="D63" s="88"/>
    </row>
    <row r="64" spans="1:21" ht="15.75" x14ac:dyDescent="0.3">
      <c r="A64" s="103" t="s">
        <v>27</v>
      </c>
      <c r="B64" s="88" t="s">
        <v>35</v>
      </c>
      <c r="C64" s="114" t="s">
        <v>23</v>
      </c>
      <c r="D64" s="88"/>
      <c r="E64" s="19"/>
      <c r="F64" s="19"/>
      <c r="G64" s="19"/>
    </row>
    <row r="65" spans="1:4" ht="15.75" x14ac:dyDescent="0.3">
      <c r="A65" s="103" t="s">
        <v>36</v>
      </c>
      <c r="B65" s="88" t="s">
        <v>48</v>
      </c>
      <c r="C65" s="128" t="s">
        <v>49</v>
      </c>
      <c r="D65" s="128"/>
    </row>
    <row r="66" spans="1:4" ht="15.75" x14ac:dyDescent="0.3">
      <c r="A66" s="103" t="s">
        <v>43</v>
      </c>
      <c r="B66" s="88" t="s">
        <v>40</v>
      </c>
      <c r="C66" s="114" t="s">
        <v>42</v>
      </c>
    </row>
  </sheetData>
  <sheetProtection sheet="1" objects="1" scenarios="1"/>
  <mergeCells count="1">
    <mergeCell ref="C65:D65"/>
  </mergeCells>
  <conditionalFormatting sqref="B5:D9 B47:D48 B11:D30">
    <cfRule type="expression" dxfId="55" priority="53">
      <formula>AND(B4&lt;&gt;"",B5&lt;&gt;"",(B5&lt;&gt;B4))</formula>
    </cfRule>
  </conditionalFormatting>
  <conditionalFormatting sqref="B31:D31">
    <cfRule type="expression" dxfId="54" priority="52">
      <formula>AND(B30&lt;&gt;"",B31&lt;&gt;"",(B31&lt;&gt;B30))</formula>
    </cfRule>
  </conditionalFormatting>
  <conditionalFormatting sqref="A32">
    <cfRule type="expression" dxfId="53" priority="51">
      <formula>B32&lt;&gt;B31</formula>
    </cfRule>
  </conditionalFormatting>
  <conditionalFormatting sqref="B32:D37">
    <cfRule type="expression" dxfId="52" priority="50">
      <formula>AND(B31&lt;&gt;"",B32&lt;&gt;"",(B32&lt;&gt;B31))</formula>
    </cfRule>
  </conditionalFormatting>
  <conditionalFormatting sqref="A33">
    <cfRule type="expression" dxfId="51" priority="49">
      <formula>B33&lt;&gt;B32</formula>
    </cfRule>
  </conditionalFormatting>
  <conditionalFormatting sqref="A34">
    <cfRule type="expression" dxfId="50" priority="48">
      <formula>B34&lt;&gt;B33</formula>
    </cfRule>
  </conditionalFormatting>
  <conditionalFormatting sqref="A35">
    <cfRule type="expression" dxfId="49" priority="47">
      <formula>B35&lt;&gt;B34</formula>
    </cfRule>
  </conditionalFormatting>
  <conditionalFormatting sqref="A36:A37">
    <cfRule type="expression" dxfId="48" priority="46">
      <formula>B36&lt;&gt;B35</formula>
    </cfRule>
  </conditionalFormatting>
  <conditionalFormatting sqref="A38:A39">
    <cfRule type="expression" dxfId="47" priority="45">
      <formula>B38&lt;&gt;B37</formula>
    </cfRule>
  </conditionalFormatting>
  <conditionalFormatting sqref="B38:D39">
    <cfRule type="expression" dxfId="46" priority="44">
      <formula>AND(B37&lt;&gt;"",B38&lt;&gt;"",(B38&lt;&gt;B37))</formula>
    </cfRule>
  </conditionalFormatting>
  <conditionalFormatting sqref="A40">
    <cfRule type="expression" dxfId="45" priority="43">
      <formula>B40&lt;&gt;B39</formula>
    </cfRule>
  </conditionalFormatting>
  <conditionalFormatting sqref="B40:D40">
    <cfRule type="expression" dxfId="44" priority="42">
      <formula>AND(B39&lt;&gt;"",B40&lt;&gt;"",(B40&lt;&gt;B39))</formula>
    </cfRule>
  </conditionalFormatting>
  <conditionalFormatting sqref="A41">
    <cfRule type="expression" dxfId="43" priority="41">
      <formula>B41&lt;&gt;B40</formula>
    </cfRule>
  </conditionalFormatting>
  <conditionalFormatting sqref="B41:D41">
    <cfRule type="expression" dxfId="42" priority="40">
      <formula>AND(B40&lt;&gt;"",B41&lt;&gt;"",(B41&lt;&gt;B40))</formula>
    </cfRule>
  </conditionalFormatting>
  <conditionalFormatting sqref="A42">
    <cfRule type="expression" dxfId="41" priority="39">
      <formula>B42&lt;&gt;B41</formula>
    </cfRule>
  </conditionalFormatting>
  <conditionalFormatting sqref="B42:D42">
    <cfRule type="expression" dxfId="40" priority="38">
      <formula>AND(B41&lt;&gt;"",B42&lt;&gt;"",(B42&lt;&gt;B41))</formula>
    </cfRule>
  </conditionalFormatting>
  <conditionalFormatting sqref="A43">
    <cfRule type="expression" dxfId="39" priority="37">
      <formula>B43&lt;&gt;B42</formula>
    </cfRule>
  </conditionalFormatting>
  <conditionalFormatting sqref="B43:D43">
    <cfRule type="expression" dxfId="38" priority="36">
      <formula>AND(B42&lt;&gt;"",B43&lt;&gt;"",(B43&lt;&gt;B42))</formula>
    </cfRule>
  </conditionalFormatting>
  <conditionalFormatting sqref="A44">
    <cfRule type="expression" dxfId="37" priority="35">
      <formula>B44&lt;&gt;B43</formula>
    </cfRule>
  </conditionalFormatting>
  <conditionalFormatting sqref="B44:D44">
    <cfRule type="expression" dxfId="36" priority="34">
      <formula>AND(B43&lt;&gt;"",B44&lt;&gt;"",(B44&lt;&gt;B43))</formula>
    </cfRule>
  </conditionalFormatting>
  <conditionalFormatting sqref="A45">
    <cfRule type="expression" dxfId="35" priority="33">
      <formula>B45&lt;&gt;B44</formula>
    </cfRule>
  </conditionalFormatting>
  <conditionalFormatting sqref="B45:D45">
    <cfRule type="expression" dxfId="34" priority="32">
      <formula>AND(B44&lt;&gt;"",B45&lt;&gt;"",(B45&lt;&gt;B44))</formula>
    </cfRule>
  </conditionalFormatting>
  <conditionalFormatting sqref="A46">
    <cfRule type="expression" dxfId="33" priority="31">
      <formula>B46&lt;&gt;B45</formula>
    </cfRule>
  </conditionalFormatting>
  <conditionalFormatting sqref="B46:D46">
    <cfRule type="expression" dxfId="32" priority="30">
      <formula>AND(B45&lt;&gt;"",B46&lt;&gt;"",(B46&lt;&gt;B45))</formula>
    </cfRule>
  </conditionalFormatting>
  <conditionalFormatting sqref="A4:A53">
    <cfRule type="expression" dxfId="31" priority="29">
      <formula>MONTH(A4)=1</formula>
    </cfRule>
  </conditionalFormatting>
  <conditionalFormatting sqref="B5:D48 B4 D4">
    <cfRule type="expression" dxfId="30" priority="28">
      <formula>B4&lt;&gt;B3</formula>
    </cfRule>
  </conditionalFormatting>
  <conditionalFormatting sqref="B49:D51">
    <cfRule type="expression" dxfId="29" priority="27">
      <formula>AND(B48&lt;&gt;"",B49&lt;&gt;"",(B49&lt;&gt;B48))</formula>
    </cfRule>
  </conditionalFormatting>
  <conditionalFormatting sqref="B52:D53">
    <cfRule type="expression" dxfId="28" priority="26">
      <formula>AND(B51&lt;&gt;"",B52&lt;&gt;"",(B52&lt;&gt;B51))</formula>
    </cfRule>
  </conditionalFormatting>
  <conditionalFormatting sqref="A54">
    <cfRule type="expression" dxfId="27" priority="25">
      <formula>MONTH(A54)=1</formula>
    </cfRule>
  </conditionalFormatting>
  <conditionalFormatting sqref="B54:D54">
    <cfRule type="expression" dxfId="26" priority="24">
      <formula>AND(B53&lt;&gt;"",B54&lt;&gt;"",(B54&lt;&gt;B53))</formula>
    </cfRule>
  </conditionalFormatting>
  <conditionalFormatting sqref="A55:A56">
    <cfRule type="expression" dxfId="25" priority="23">
      <formula>MONTH(A55)=1</formula>
    </cfRule>
  </conditionalFormatting>
  <conditionalFormatting sqref="B55:D56">
    <cfRule type="expression" dxfId="24" priority="22">
      <formula>AND(B54&lt;&gt;"",B55&lt;&gt;"",(B55&lt;&gt;B54))</formula>
    </cfRule>
  </conditionalFormatting>
  <conditionalFormatting sqref="B57:D57">
    <cfRule type="expression" dxfId="23" priority="21">
      <formula>B58&lt;&gt;B57</formula>
    </cfRule>
  </conditionalFormatting>
  <conditionalFormatting sqref="B57:D58 B59:C59">
    <cfRule type="expression" dxfId="22" priority="20">
      <formula>AND(B56&lt;&gt;"",B57&lt;&gt;"",(B57&lt;&gt;B56))</formula>
    </cfRule>
  </conditionalFormatting>
  <conditionalFormatting sqref="B57:D58 B59:C59">
    <cfRule type="expression" dxfId="21" priority="19">
      <formula>B57&lt;&gt;B56</formula>
    </cfRule>
  </conditionalFormatting>
  <conditionalFormatting sqref="B58:D58 B59:C59">
    <cfRule type="expression" dxfId="20" priority="87">
      <formula>B62&lt;&gt;B58</formula>
    </cfRule>
  </conditionalFormatting>
  <conditionalFormatting sqref="D59">
    <cfRule type="expression" dxfId="19" priority="17">
      <formula>AND(D58&lt;&gt;"",D59&lt;&gt;"",(D59&lt;&gt;D58))</formula>
    </cfRule>
  </conditionalFormatting>
  <conditionalFormatting sqref="D59">
    <cfRule type="expression" dxfId="18" priority="16">
      <formula>D59&lt;&gt;D58</formula>
    </cfRule>
  </conditionalFormatting>
  <conditionalFormatting sqref="D59">
    <cfRule type="expression" dxfId="17" priority="18">
      <formula>D63&lt;&gt;D59</formula>
    </cfRule>
  </conditionalFormatting>
  <conditionalFormatting sqref="B60">
    <cfRule type="expression" dxfId="16" priority="14">
      <formula>AND(B59&lt;&gt;"",B60&lt;&gt;"",(B60&lt;&gt;B59))</formula>
    </cfRule>
  </conditionalFormatting>
  <conditionalFormatting sqref="B60">
    <cfRule type="expression" dxfId="15" priority="13">
      <formula>B60&lt;&gt;B59</formula>
    </cfRule>
  </conditionalFormatting>
  <conditionalFormatting sqref="B60">
    <cfRule type="expression" dxfId="14" priority="15">
      <formula>B64&lt;&gt;B60</formula>
    </cfRule>
  </conditionalFormatting>
  <conditionalFormatting sqref="C60">
    <cfRule type="expression" dxfId="13" priority="11">
      <formula>AND(C59&lt;&gt;"",C60&lt;&gt;"",(C60&lt;&gt;C59))</formula>
    </cfRule>
  </conditionalFormatting>
  <conditionalFormatting sqref="C60">
    <cfRule type="expression" dxfId="12" priority="10">
      <formula>C60&lt;&gt;C59</formula>
    </cfRule>
  </conditionalFormatting>
  <conditionalFormatting sqref="C60">
    <cfRule type="expression" dxfId="11" priority="12">
      <formula>C64&lt;&gt;C60</formula>
    </cfRule>
  </conditionalFormatting>
  <conditionalFormatting sqref="D60:D61">
    <cfRule type="expression" dxfId="10" priority="8">
      <formula>AND(D59&lt;&gt;"",D60&lt;&gt;"",(D60&lt;&gt;D59))</formula>
    </cfRule>
  </conditionalFormatting>
  <conditionalFormatting sqref="D60:D61">
    <cfRule type="expression" dxfId="9" priority="7">
      <formula>D60&lt;&gt;D59</formula>
    </cfRule>
  </conditionalFormatting>
  <conditionalFormatting sqref="D60:D61">
    <cfRule type="expression" dxfId="8" priority="9">
      <formula>D64&lt;&gt;D60</formula>
    </cfRule>
  </conditionalFormatting>
  <conditionalFormatting sqref="A57:A59">
    <cfRule type="expression" dxfId="5" priority="6">
      <formula>MONTH(A57)=1</formula>
    </cfRule>
  </conditionalFormatting>
  <conditionalFormatting sqref="A60:A61">
    <cfRule type="expression" dxfId="4" priority="5">
      <formula>MONTH(A60)=1</formula>
    </cfRule>
  </conditionalFormatting>
  <conditionalFormatting sqref="B61">
    <cfRule type="expression" dxfId="3" priority="4">
      <formula>AND(B60&lt;&gt;"",B61&lt;&gt;"",(B61&lt;&gt;B60))</formula>
    </cfRule>
  </conditionalFormatting>
  <conditionalFormatting sqref="C61">
    <cfRule type="expression" dxfId="2" priority="2">
      <formula>AND(C60&lt;&gt;"",C61&lt;&gt;"",(C61&lt;&gt;C60))</formula>
    </cfRule>
  </conditionalFormatting>
  <conditionalFormatting sqref="C61">
    <cfRule type="expression" dxfId="1" priority="1">
      <formula>C61&lt;&gt;C60</formula>
    </cfRule>
  </conditionalFormatting>
  <conditionalFormatting sqref="C61">
    <cfRule type="expression" dxfId="0" priority="3">
      <formula>C65&lt;&gt;C61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sqref="A1:XFD1048576"/>
    </sheetView>
  </sheetViews>
  <sheetFormatPr baseColWidth="10" defaultRowHeight="15" x14ac:dyDescent="0.25"/>
  <sheetData>
    <row r="1" spans="1:3" x14ac:dyDescent="0.25">
      <c r="A1" t="s">
        <v>18</v>
      </c>
    </row>
    <row r="2" spans="1:3" x14ac:dyDescent="0.25">
      <c r="B2" s="65" t="s">
        <v>19</v>
      </c>
    </row>
    <row r="3" spans="1:3" x14ac:dyDescent="0.25">
      <c r="A3" t="s">
        <v>20</v>
      </c>
      <c r="B3" s="81">
        <v>0.01</v>
      </c>
      <c r="C3" s="65" t="s">
        <v>21</v>
      </c>
    </row>
    <row r="4" spans="1:3" x14ac:dyDescent="0.25">
      <c r="A4">
        <v>2018</v>
      </c>
      <c r="B4" s="82">
        <f t="shared" ref="B4:B13" si="0">+$B$3-C4*$B$3</f>
        <v>9.0000000000000011E-3</v>
      </c>
      <c r="C4" s="83">
        <v>0.1</v>
      </c>
    </row>
    <row r="5" spans="1:3" x14ac:dyDescent="0.25">
      <c r="A5">
        <v>2019</v>
      </c>
      <c r="B5" s="82">
        <f t="shared" si="0"/>
        <v>8.0000000000000002E-3</v>
      </c>
      <c r="C5" s="83">
        <f>+C4+10%</f>
        <v>0.2</v>
      </c>
    </row>
    <row r="6" spans="1:3" x14ac:dyDescent="0.25">
      <c r="A6">
        <v>2020</v>
      </c>
      <c r="B6" s="82">
        <f t="shared" si="0"/>
        <v>6.9999999999999993E-3</v>
      </c>
      <c r="C6" s="83">
        <f t="shared" ref="C6:C13" si="1">+C5+10%</f>
        <v>0.30000000000000004</v>
      </c>
    </row>
    <row r="7" spans="1:3" x14ac:dyDescent="0.25">
      <c r="A7">
        <v>2021</v>
      </c>
      <c r="B7" s="82">
        <f t="shared" si="0"/>
        <v>6.0000000000000001E-3</v>
      </c>
      <c r="C7" s="83">
        <f t="shared" si="1"/>
        <v>0.4</v>
      </c>
    </row>
    <row r="8" spans="1:3" x14ac:dyDescent="0.25">
      <c r="A8">
        <v>2022</v>
      </c>
      <c r="B8" s="82">
        <f t="shared" si="0"/>
        <v>5.0000000000000001E-3</v>
      </c>
      <c r="C8" s="83">
        <f t="shared" si="1"/>
        <v>0.5</v>
      </c>
    </row>
    <row r="9" spans="1:3" x14ac:dyDescent="0.25">
      <c r="A9">
        <v>2023</v>
      </c>
      <c r="B9" s="82">
        <f t="shared" si="0"/>
        <v>4.0000000000000001E-3</v>
      </c>
      <c r="C9" s="83">
        <f t="shared" si="1"/>
        <v>0.6</v>
      </c>
    </row>
    <row r="10" spans="1:3" x14ac:dyDescent="0.25">
      <c r="A10">
        <v>2024</v>
      </c>
      <c r="B10" s="82">
        <f t="shared" si="0"/>
        <v>3.0000000000000009E-3</v>
      </c>
      <c r="C10" s="83">
        <f t="shared" si="1"/>
        <v>0.7</v>
      </c>
    </row>
    <row r="11" spans="1:3" x14ac:dyDescent="0.25">
      <c r="A11">
        <v>2025</v>
      </c>
      <c r="B11" s="82">
        <f t="shared" si="0"/>
        <v>2E-3</v>
      </c>
      <c r="C11" s="83">
        <f t="shared" si="1"/>
        <v>0.79999999999999993</v>
      </c>
    </row>
    <row r="12" spans="1:3" x14ac:dyDescent="0.25">
      <c r="A12">
        <v>2026</v>
      </c>
      <c r="B12" s="82">
        <f t="shared" si="0"/>
        <v>1.0000000000000009E-3</v>
      </c>
      <c r="C12" s="83">
        <f t="shared" si="1"/>
        <v>0.89999999999999991</v>
      </c>
    </row>
    <row r="13" spans="1:3" x14ac:dyDescent="0.25">
      <c r="A13">
        <v>2027</v>
      </c>
      <c r="B13" s="82">
        <f t="shared" si="0"/>
        <v>0</v>
      </c>
      <c r="C13" s="83">
        <f t="shared" si="1"/>
        <v>0.99999999999999989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listado publicación</vt:lpstr>
      <vt:lpstr>Supergas granel</vt:lpstr>
      <vt:lpstr>Supergas</vt:lpstr>
      <vt:lpstr>Gasolina</vt:lpstr>
      <vt:lpstr>Gasoil</vt:lpstr>
      <vt:lpstr>TASA INF.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Spinelli Nicolás</dc:creator>
  <cp:lastModifiedBy>Administrador</cp:lastModifiedBy>
  <cp:lastPrinted>2020-06-01T13:37:13Z</cp:lastPrinted>
  <dcterms:created xsi:type="dcterms:W3CDTF">2017-11-06T17:03:32Z</dcterms:created>
  <dcterms:modified xsi:type="dcterms:W3CDTF">2021-10-04T20:28:36Z</dcterms:modified>
</cp:coreProperties>
</file>